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F:\OneDrive\NOTEBOOK DELL\HD DO NOTEBOOK\HD EXTERNO 2022\2024\PM_REMEDIOS\MDO\"/>
    </mc:Choice>
  </mc:AlternateContent>
  <xr:revisionPtr revIDLastSave="0" documentId="13_ncr:1_{B94BB425-AB43-4CB2-A525-7BAF7EDAF0E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COMPOSIÇÃO BDI" sheetId="8" r:id="rId1"/>
    <sheet name="Modelo Planilha Orcamentaria" sheetId="6" r:id="rId2"/>
    <sheet name="CRONOGRAMA FF" sheetId="7" r:id="rId3"/>
  </sheets>
  <externalReferences>
    <externalReference r:id="rId4"/>
    <externalReference r:id="rId5"/>
  </externalReferences>
  <definedNames>
    <definedName name="_xlnm.Print_Area" localSheetId="1">'Modelo Planilha Orcamentaria'!$A$1:$I$54</definedName>
    <definedName name="_xlnm.Database">TEXT([1]Dados!$G$29,"mm-aaaa")</definedName>
    <definedName name="Fon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7" l="1" a="1"/>
  <c r="C18" i="7" s="1"/>
  <c r="B17" i="7"/>
  <c r="B14" i="7"/>
  <c r="B13" i="7"/>
  <c r="B12" i="7"/>
  <c r="A6" i="7"/>
  <c r="A2" i="7"/>
  <c r="E67" i="6"/>
  <c r="D64" i="6"/>
  <c r="D63" i="6"/>
  <c r="D62" i="6"/>
  <c r="D61" i="6"/>
  <c r="D60" i="6"/>
  <c r="L40" i="6"/>
  <c r="L39" i="6"/>
  <c r="L38" i="6"/>
  <c r="F36" i="6"/>
  <c r="F35" i="6"/>
  <c r="L34" i="6"/>
  <c r="N34" i="6" s="1"/>
  <c r="N41" i="6" s="1"/>
  <c r="I23" i="6"/>
  <c r="I22" i="6"/>
  <c r="I21" i="6"/>
  <c r="I20" i="6"/>
  <c r="I19" i="6"/>
  <c r="I18" i="6"/>
  <c r="I17" i="6"/>
  <c r="I16" i="6"/>
  <c r="L11" i="6"/>
  <c r="M11" i="6" s="1"/>
  <c r="M41" i="6" s="1"/>
  <c r="G11" i="6"/>
  <c r="F11" i="6"/>
  <c r="C37" i="8"/>
  <c r="C36" i="8"/>
  <c r="E33" i="8"/>
  <c r="C33" i="8"/>
  <c r="C32" i="8"/>
  <c r="C29" i="8"/>
  <c r="I24" i="8"/>
  <c r="I23" i="8"/>
  <c r="H23" i="8"/>
  <c r="E23" i="8"/>
  <c r="D23" i="8"/>
  <c r="I22" i="8"/>
  <c r="G22" i="8"/>
  <c r="F22" i="8"/>
  <c r="C22" i="8"/>
  <c r="I14" i="8"/>
  <c r="H14" i="8"/>
  <c r="G14" i="8"/>
  <c r="G23" i="8" s="1"/>
  <c r="F14" i="8"/>
  <c r="F23" i="8" s="1"/>
  <c r="F24" i="8" s="1"/>
  <c r="E14" i="8"/>
  <c r="D14" i="8"/>
  <c r="C14" i="8"/>
  <c r="C23" i="8" s="1"/>
  <c r="H11" i="8"/>
  <c r="H22" i="8" s="1"/>
  <c r="H24" i="8" s="1"/>
  <c r="I7" i="6" s="1"/>
  <c r="G11" i="8"/>
  <c r="F11" i="8"/>
  <c r="E11" i="8"/>
  <c r="E22" i="8" s="1"/>
  <c r="E24" i="8" s="1"/>
  <c r="D11" i="8"/>
  <c r="D22" i="8" s="1"/>
  <c r="D24" i="8" s="1"/>
  <c r="C11" i="8"/>
  <c r="H38" i="6" l="1"/>
  <c r="I38" i="6" s="1"/>
  <c r="H37" i="6"/>
  <c r="H36" i="6"/>
  <c r="H35" i="6"/>
  <c r="C24" i="8"/>
  <c r="H11" i="6"/>
  <c r="I11" i="6" s="1"/>
  <c r="I10" i="6" s="1"/>
  <c r="G24" i="8"/>
  <c r="B18" i="7"/>
  <c r="D7" i="7" l="1"/>
  <c r="I41" i="6"/>
  <c r="K7" i="7" l="1"/>
  <c r="I7" i="7"/>
  <c r="D9" i="7"/>
  <c r="D6" i="7" s="1"/>
  <c r="D8" i="7" s="1"/>
  <c r="J7" i="7"/>
  <c r="H7" i="7"/>
  <c r="G7" i="7"/>
  <c r="F7" i="7"/>
  <c r="E7" i="7"/>
  <c r="E9" i="7" s="1"/>
  <c r="E8" i="7" s="1"/>
  <c r="K46" i="6"/>
  <c r="H2" i="7"/>
  <c r="F9" i="7" l="1"/>
  <c r="F8" i="7" s="1"/>
  <c r="G9" i="7" l="1"/>
  <c r="G8" i="7" l="1"/>
  <c r="H9" i="7"/>
  <c r="H8" i="7" l="1"/>
  <c r="I9" i="7"/>
  <c r="I8" i="7" l="1"/>
  <c r="J9" i="7"/>
  <c r="J8" i="7" l="1"/>
  <c r="K9" i="7"/>
  <c r="K8" i="7" s="1"/>
</calcChain>
</file>

<file path=xl/sharedStrings.xml><?xml version="1.0" encoding="utf-8"?>
<sst xmlns="http://schemas.openxmlformats.org/spreadsheetml/2006/main" count="151" uniqueCount="132">
  <si>
    <t>ITEM</t>
  </si>
  <si>
    <t>DESCRIÇÃO</t>
  </si>
  <si>
    <t>QUANTIDADE</t>
  </si>
  <si>
    <t>UNIDADE</t>
  </si>
  <si>
    <t>CÓDIGO</t>
  </si>
  <si>
    <t>PREÇO TOTAL</t>
  </si>
  <si>
    <t>CREA</t>
  </si>
  <si>
    <t xml:space="preserve">FORMA DE EXECUÇÃO: </t>
  </si>
  <si>
    <t>Carimbo e assinatura do engenheiro responsável técnico pela elaboração da planilha</t>
  </si>
  <si>
    <t>M2</t>
  </si>
  <si>
    <t>UN</t>
  </si>
  <si>
    <t>TOTAL GERAL DA OBRA</t>
  </si>
  <si>
    <t>Carimbo e assinatura do prefeito ou presidente da instituição</t>
  </si>
  <si>
    <t>Á CARGO DA PREFEITURA</t>
  </si>
  <si>
    <t>M</t>
  </si>
  <si>
    <t>DRE-TUB-040</t>
  </si>
  <si>
    <t>FORNECIMENTO, ASSENTAMENTO E REJUNTAMENTO DE TUBO DE CONCRETO SIMPLES PS1 D = 300 MM</t>
  </si>
  <si>
    <t>4.2</t>
  </si>
  <si>
    <t xml:space="preserve">DRE-CXS-005 </t>
  </si>
  <si>
    <t>UNID.</t>
  </si>
  <si>
    <t>REGULARIZAÇÃO</t>
  </si>
  <si>
    <t>ÁREA DE SARJETA</t>
  </si>
  <si>
    <t>PISO D CONCRETO</t>
  </si>
  <si>
    <t>MEIO FIO</t>
  </si>
  <si>
    <t xml:space="preserve">COMP. DE REDE </t>
  </si>
  <si>
    <t>CAIXAS DE CAPTAÇÃO E DRENAGEM TIPO A D = 500 MM COM TAMPA EM GRELHA DE FERRO FUNDIDO OU AÇO</t>
  </si>
  <si>
    <t xml:space="preserve">ISS: </t>
  </si>
  <si>
    <t>(     )</t>
  </si>
  <si>
    <t>DIRETA</t>
  </si>
  <si>
    <t>(  x  )</t>
  </si>
  <si>
    <t>INDIRETA</t>
  </si>
  <si>
    <t>BDI:</t>
  </si>
  <si>
    <t>ANEXO I - PLANILHA ORÇAMENTÁRIA DE CUSTOS</t>
  </si>
  <si>
    <t>PREÇO UNIT.      C/ LDI</t>
  </si>
  <si>
    <t>PREÇO UNIT.      S/ LDI</t>
  </si>
  <si>
    <t>M3</t>
  </si>
  <si>
    <t>S/DESONERAÇÃO</t>
  </si>
  <si>
    <t>URB-PAS-005</t>
  </si>
  <si>
    <t xml:space="preserve">PASSEIOS DE CONCRETO E = 8 CM, FCK = 15 MPA PADRÃO PREFEITURA </t>
  </si>
  <si>
    <t>URB-RAM-005</t>
  </si>
  <si>
    <t>RAMPA PARA ACESSO DE DEFICIENTE, EM CONCRETO SIMPLES FCK = 25 MPA, DESEMPENADA, COM PINTURA INDICATIVA, 02 DEMÃOS</t>
  </si>
  <si>
    <t>TER-ATE-010</t>
  </si>
  <si>
    <t>ATERRO COMPACTADO COM PLACA VIBRATÓRIA</t>
  </si>
  <si>
    <t>5.2</t>
  </si>
  <si>
    <t>5.3</t>
  </si>
  <si>
    <t>5.4</t>
  </si>
  <si>
    <t>2.3</t>
  </si>
  <si>
    <t>H</t>
  </si>
  <si>
    <t>15.14</t>
  </si>
  <si>
    <t>15.15</t>
  </si>
  <si>
    <t>15.16</t>
  </si>
  <si>
    <t>15.17</t>
  </si>
  <si>
    <t>15.18</t>
  </si>
  <si>
    <t>15.19</t>
  </si>
  <si>
    <t>15.20</t>
  </si>
  <si>
    <t>15.21</t>
  </si>
  <si>
    <t>15.22</t>
  </si>
  <si>
    <t xml:space="preserve">MÃO DE OBRA </t>
  </si>
  <si>
    <r>
      <t>REGIÃO/MÊS DE REFERÊNCIA: SEINFRA REGIÃO LESTE JAN</t>
    </r>
    <r>
      <rPr>
        <b/>
        <sz val="10"/>
        <rFont val="Calibri"/>
        <family val="2"/>
      </rPr>
      <t>/2024 PREÇO DE CUSTO COM DESONERAÇÃO FISCAL - LEI 12.546/2011 e 12.844/2013</t>
    </r>
  </si>
  <si>
    <t>1.1</t>
  </si>
  <si>
    <r>
      <t>PREFEITURA: Prefeitura Municipal de Senhora dos Remédios</t>
    </r>
    <r>
      <rPr>
        <b/>
        <sz val="10"/>
        <rFont val="Calibri"/>
        <family val="2"/>
      </rPr>
      <t xml:space="preserve"> - MG</t>
    </r>
  </si>
  <si>
    <t>OBRA: Contratção de Engenheiro Civil Pleno para serviços conforme termo de referência</t>
  </si>
  <si>
    <r>
      <t>LOCAL:  Senhora dos Remédios</t>
    </r>
    <r>
      <rPr>
        <b/>
        <sz val="10"/>
        <color indexed="8"/>
        <rFont val="Calibri"/>
        <family val="2"/>
      </rPr>
      <t xml:space="preserve"> /MG</t>
    </r>
  </si>
  <si>
    <r>
      <t>DATA: 17</t>
    </r>
    <r>
      <rPr>
        <b/>
        <sz val="10"/>
        <rFont val="Calibri"/>
        <family val="2"/>
      </rPr>
      <t>/05/2024</t>
    </r>
  </si>
  <si>
    <t>CO-27347</t>
  </si>
  <si>
    <t>ENGENHEIRO/ARQUITETO, NÍVEL PLENO, INCLUSIVE ENCARGOS COMPLEMENTARES</t>
  </si>
  <si>
    <t>Obs: Os valores da hora estão mensurados conforme valores de mão de obra da região a ser executado os serviços, uma vez que a planilha SEINFRA leva em consideração a media na região LESTE de Minas Gerais.</t>
  </si>
  <si>
    <t>CRONOGRAMA FÍSICO-FINANCEIRO</t>
  </si>
  <si>
    <t>ETAPAS/DESCRIÇÃO</t>
  </si>
  <si>
    <t>FÍSICO/ FINANCEIRO</t>
  </si>
  <si>
    <t>TOTAL  ETAPAS</t>
  </si>
  <si>
    <t>MÊS 1</t>
  </si>
  <si>
    <t>MÊS 2</t>
  </si>
  <si>
    <t>MÊS 3</t>
  </si>
  <si>
    <t>Físico %</t>
  </si>
  <si>
    <t>Financeiro</t>
  </si>
  <si>
    <t>TOTAL</t>
  </si>
  <si>
    <t>LOCAL:  Senhora dos Remédios /MG</t>
  </si>
  <si>
    <t>VALOR DO SERVIÇO:</t>
  </si>
  <si>
    <t>FOLHA Nº:  02/03</t>
  </si>
  <si>
    <t>DOC Nº: 03/03</t>
  </si>
  <si>
    <t>PRAZO PREVISTO PARA EXECUÇÃO DA OBRA: 7 MESES</t>
  </si>
  <si>
    <t>MÊS 4</t>
  </si>
  <si>
    <t>MÊS 5</t>
  </si>
  <si>
    <t>MÊS 6</t>
  </si>
  <si>
    <t>MÊS 7</t>
  </si>
  <si>
    <t>Físico acumulado %</t>
  </si>
  <si>
    <t>DEMONSTRATIVO DO BDI - COM DESONERAÇÃO - OBRAS RODOVIÁRIAS</t>
  </si>
  <si>
    <t>BDI (CONFORME ACÓRDÃO Nº 2622/13 e LEI Nº 13.161 DE 31/08/15)</t>
  </si>
  <si>
    <t>DISCRIMINAÇÃO DAS PARCELAS</t>
  </si>
  <si>
    <r>
      <t xml:space="preserve">SIG.
</t>
    </r>
    <r>
      <rPr>
        <b/>
        <vertAlign val="superscript"/>
        <sz val="8"/>
        <color indexed="9"/>
        <rFont val="Arial"/>
        <family val="2"/>
      </rPr>
      <t>(1)</t>
    </r>
  </si>
  <si>
    <r>
      <t xml:space="preserve">INC.
</t>
    </r>
    <r>
      <rPr>
        <b/>
        <vertAlign val="superscript"/>
        <sz val="8"/>
        <color indexed="9"/>
        <rFont val="Arial"/>
        <family val="2"/>
      </rPr>
      <t>(6)</t>
    </r>
  </si>
  <si>
    <r>
      <t xml:space="preserve">ISS </t>
    </r>
    <r>
      <rPr>
        <b/>
        <vertAlign val="superscript"/>
        <sz val="8"/>
        <color indexed="9"/>
        <rFont val="Arial"/>
        <family val="2"/>
      </rPr>
      <t>(2)</t>
    </r>
  </si>
  <si>
    <t>DIFERENCIADO</t>
  </si>
  <si>
    <r>
      <t xml:space="preserve">MATERIAL
</t>
    </r>
    <r>
      <rPr>
        <b/>
        <vertAlign val="superscript"/>
        <sz val="8"/>
        <color indexed="9"/>
        <rFont val="Arial"/>
        <family val="2"/>
      </rPr>
      <t>(5)</t>
    </r>
  </si>
  <si>
    <r>
      <t xml:space="preserve">SERVIÇO TERCEIRIZADO
</t>
    </r>
    <r>
      <rPr>
        <b/>
        <vertAlign val="superscript"/>
        <sz val="8"/>
        <color indexed="9"/>
        <rFont val="Arial"/>
        <family val="2"/>
      </rPr>
      <t>(4)</t>
    </r>
    <r>
      <rPr>
        <b/>
        <sz val="8"/>
        <color indexed="9"/>
        <rFont val="Arial"/>
        <family val="2"/>
      </rPr>
      <t xml:space="preserve">
(ISS=5%)</t>
    </r>
  </si>
  <si>
    <r>
      <t xml:space="preserve">EQUIPAMENTO
</t>
    </r>
    <r>
      <rPr>
        <b/>
        <vertAlign val="superscript"/>
        <sz val="8"/>
        <color indexed="9"/>
        <rFont val="Arial"/>
        <family val="2"/>
      </rPr>
      <t xml:space="preserve">(3)
</t>
    </r>
    <r>
      <rPr>
        <b/>
        <sz val="8"/>
        <color indexed="9"/>
        <rFont val="Arial"/>
        <family val="2"/>
      </rPr>
      <t>(ISS=5%)</t>
    </r>
  </si>
  <si>
    <t>CUSTO DIRETO</t>
  </si>
  <si>
    <t>CD</t>
  </si>
  <si>
    <t>ADMINISTRAÇÃO CENTRAL</t>
  </si>
  <si>
    <t>AC</t>
  </si>
  <si>
    <t>LUCRO BRUTO</t>
  </si>
  <si>
    <t>L</t>
  </si>
  <si>
    <t>DESPESAS FINANCEIRAS</t>
  </si>
  <si>
    <t>DF</t>
  </si>
  <si>
    <t>SEGUROS, GARANTIAS E RISCO</t>
  </si>
  <si>
    <t>SEGUROS + GARANTIAS</t>
  </si>
  <si>
    <t>S</t>
  </si>
  <si>
    <t>RISCO(*)</t>
  </si>
  <si>
    <t>R</t>
  </si>
  <si>
    <t>TRIBUTOS</t>
  </si>
  <si>
    <t>I</t>
  </si>
  <si>
    <t>PV</t>
  </si>
  <si>
    <t>ISS</t>
  </si>
  <si>
    <r>
      <t>ISS</t>
    </r>
    <r>
      <rPr>
        <vertAlign val="superscript"/>
        <sz val="8"/>
        <rFont val="Arial"/>
        <family val="2"/>
      </rPr>
      <t>(2)</t>
    </r>
  </si>
  <si>
    <t>-</t>
  </si>
  <si>
    <t>PIS</t>
  </si>
  <si>
    <t>COFINS</t>
  </si>
  <si>
    <t>CPRB</t>
  </si>
  <si>
    <t>INSS</t>
  </si>
  <si>
    <t>FÓRMULA DO BDI</t>
  </si>
  <si>
    <t>(1 + (AC + S + G + R)) x (1 + DF) x  (1 + L)</t>
  </si>
  <si>
    <t>(1 - (I + CPRB))</t>
  </si>
  <si>
    <t>BDI (NUMERADOR)</t>
  </si>
  <si>
    <t>BDI (DENOMINADOR)</t>
  </si>
  <si>
    <t>BDI</t>
  </si>
  <si>
    <t>OBSERVAÇÕES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</si>
  <si>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SIGLA.
</t>
    </r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INCIDÊNCIA DE ISS EM 70% DO PREÇO DE VENDA, COM PERCENTUAIS DE 2%, 3%, 4% E 5%.
</t>
    </r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 xml:space="preserve">BDI DIFERENCIADO A SER APLICADO EM LOCAÇÃO DE CUSTO HORÁRIO DE EQUIPAMENTO.
</t>
    </r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 xml:space="preserve">BDI DIFERENCIADO A SER APLICADO PARA SERVIÇOS TERCEIRIZADOS.
</t>
    </r>
    <r>
      <rPr>
        <vertAlign val="superscript"/>
        <sz val="8"/>
        <rFont val="Arial"/>
        <family val="2"/>
      </rPr>
      <t xml:space="preserve">(5) </t>
    </r>
    <r>
      <rPr>
        <sz val="8"/>
        <rFont val="Arial"/>
        <family val="2"/>
      </rPr>
      <t xml:space="preserve">BDI DIFERENCIADO A SER APLICADO PARA FORNECIMENTO DE MATERIAL BETUMINOSO E MATERIAL DE JAZIDA.
</t>
    </r>
    <r>
      <rPr>
        <vertAlign val="superscript"/>
        <sz val="8"/>
        <rFont val="Arial"/>
        <family val="2"/>
      </rPr>
      <t xml:space="preserve">(6) </t>
    </r>
    <r>
      <rPr>
        <sz val="8"/>
        <rFont val="Arial"/>
        <family val="2"/>
      </rPr>
      <t>INCIDÊNCIA.</t>
    </r>
  </si>
  <si>
    <r>
      <t>DOC N</t>
    </r>
    <r>
      <rPr>
        <sz val="10"/>
        <rFont val="Calibri"/>
        <family val="2"/>
      </rPr>
      <t>º</t>
    </r>
    <r>
      <rPr>
        <sz val="10"/>
        <rFont val="Abadi"/>
        <family val="2"/>
      </rPr>
      <t xml:space="preserve">: </t>
    </r>
  </si>
  <si>
    <t>01/03.</t>
  </si>
  <si>
    <t xml:space="preserve">Senhora dos Remédios, </t>
  </si>
  <si>
    <t xml:space="preserve">CONSTRUÇÃO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</si>
</sst>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70" formatCode="_(&quot;R$ &quot;* #,##0.00_);_(&quot;R$ &quot;* \(#,##0.00\);_(&quot;R$ &quot;* &quot;-&quot;??_);_(@_)"/>
    <numFmt numFmtId="171" formatCode="_(* #,##0.00_);_(* \(#,##0.00\);_(* &quot;-&quot;??_);_(@_)"/>
    <numFmt numFmtId="176" formatCode="&quot;R$&quot;\ #,##0.00"/>
    <numFmt numFmtId="177" formatCode="&quot;R$ &quot;#,##0.00"/>
    <numFmt numFmtId="192" formatCode="&quot;R$&quot;#,##0.00"/>
    <numFmt numFmtId="193" formatCode="0.000%"/>
  </numFmts>
  <fonts count="4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u/>
      <sz val="11"/>
      <name val="Abadi"/>
      <family val="2"/>
    </font>
    <font>
      <b/>
      <sz val="10"/>
      <name val="Abadi"/>
      <family val="2"/>
    </font>
    <font>
      <sz val="10"/>
      <name val="Abadi"/>
      <family val="2"/>
    </font>
    <font>
      <b/>
      <sz val="10"/>
      <name val="Abadi Extra Light"/>
      <family val="2"/>
    </font>
    <font>
      <b/>
      <sz val="9"/>
      <color indexed="8"/>
      <name val="Abadi Extra Light"/>
      <family val="2"/>
    </font>
    <font>
      <sz val="9"/>
      <color indexed="8"/>
      <name val="Abadi Extra Light"/>
      <family val="2"/>
    </font>
    <font>
      <sz val="10"/>
      <name val="Abadi Extra Light"/>
      <family val="2"/>
    </font>
    <font>
      <b/>
      <sz val="9"/>
      <name val="Abadi Extra Light"/>
      <family val="2"/>
    </font>
    <font>
      <sz val="12"/>
      <name val="Arial Black"/>
      <family val="2"/>
    </font>
    <font>
      <b/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vertAlign val="superscript"/>
      <sz val="8"/>
      <name val="Arial"/>
      <family val="2"/>
    </font>
    <font>
      <b/>
      <u/>
      <sz val="8"/>
      <name val="Arial"/>
      <family val="2"/>
    </font>
    <font>
      <sz val="10"/>
      <name val="Calibri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3"/>
      <color theme="1"/>
      <name val="Eras Demi ITC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rgb="FFC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auto="1"/>
      </right>
      <top/>
      <bottom/>
      <diagonal/>
    </border>
    <border>
      <left style="hair">
        <color theme="1"/>
      </left>
      <right style="thin">
        <color auto="1"/>
      </right>
      <top/>
      <bottom style="hair">
        <color theme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thin">
        <color auto="1"/>
      </right>
      <top style="hair">
        <color theme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auto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auto="1"/>
      </bottom>
      <diagonal/>
    </border>
  </borders>
  <cellStyleXfs count="49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7" fillId="20" borderId="0" applyNumberFormat="0" applyBorder="0" applyAlignment="0" applyProtection="0"/>
    <xf numFmtId="0" fontId="46" fillId="21" borderId="1" applyNumberFormat="0" applyAlignment="0" applyProtection="0"/>
    <xf numFmtId="0" fontId="45" fillId="22" borderId="2" applyNumberFormat="0" applyAlignment="0" applyProtection="0"/>
    <xf numFmtId="0" fontId="44" fillId="0" borderId="3" applyNumberFormat="0" applyFill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2" fillId="29" borderId="1" applyNumberFormat="0" applyAlignment="0" applyProtection="0"/>
    <xf numFmtId="170" fontId="48" fillId="0" borderId="0" applyFont="0" applyFill="0" applyBorder="0" applyAlignment="0" applyProtection="0"/>
    <xf numFmtId="0" fontId="41" fillId="30" borderId="0" applyNumberFormat="0" applyBorder="0" applyAlignment="0" applyProtection="0"/>
    <xf numFmtId="0" fontId="48" fillId="0" borderId="0"/>
    <xf numFmtId="0" fontId="48" fillId="0" borderId="0"/>
    <xf numFmtId="0" fontId="48" fillId="31" borderId="4" applyNumberFormat="0" applyFont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0" fillId="32" borderId="0" applyNumberFormat="0" applyBorder="0" applyAlignment="0" applyProtection="0"/>
    <xf numFmtId="0" fontId="39" fillId="21" borderId="5" applyNumberFormat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4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2" fillId="0" borderId="9" applyNumberFormat="0" applyFill="0" applyAlignment="0" applyProtection="0"/>
    <xf numFmtId="171" fontId="48" fillId="0" borderId="0" applyFont="0" applyFill="0" applyBorder="0" applyAlignment="0" applyProtection="0"/>
    <xf numFmtId="43" fontId="31" fillId="0" borderId="0" applyFill="0" applyBorder="0" applyAlignment="0" applyProtection="0"/>
  </cellStyleXfs>
  <cellXfs count="261">
    <xf numFmtId="0" fontId="0" fillId="0" borderId="0" xfId="0"/>
    <xf numFmtId="0" fontId="3" fillId="35" borderId="77" xfId="32" applyFont="1" applyFill="1" applyBorder="1" applyAlignment="1">
      <alignment horizontal="center" vertical="center"/>
    </xf>
    <xf numFmtId="0" fontId="3" fillId="35" borderId="76" xfId="32" applyFont="1" applyFill="1" applyBorder="1" applyAlignment="1">
      <alignment horizontal="center" vertical="center"/>
    </xf>
    <xf numFmtId="0" fontId="3" fillId="35" borderId="75" xfId="32" applyFont="1" applyFill="1" applyBorder="1" applyAlignment="1">
      <alignment horizontal="center" vertical="center"/>
    </xf>
    <xf numFmtId="10" fontId="3" fillId="38" borderId="94" xfId="36" applyNumberFormat="1" applyFont="1" applyFill="1" applyBorder="1" applyAlignment="1">
      <alignment horizontal="center" vertical="center"/>
    </xf>
    <xf numFmtId="10" fontId="3" fillId="38" borderId="93" xfId="36" applyNumberFormat="1" applyFont="1" applyFill="1" applyBorder="1" applyAlignment="1">
      <alignment horizontal="center" vertical="center"/>
    </xf>
    <xf numFmtId="10" fontId="3" fillId="37" borderId="79" xfId="36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73" xfId="0" applyFont="1" applyBorder="1" applyAlignment="1">
      <alignment horizontal="right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1" fillId="37" borderId="77" xfId="32" applyFont="1" applyFill="1" applyBorder="1" applyAlignment="1">
      <alignment horizontal="justify" vertical="center" wrapText="1"/>
    </xf>
    <xf numFmtId="0" fontId="1" fillId="37" borderId="76" xfId="32" applyFont="1" applyFill="1" applyBorder="1" applyAlignment="1">
      <alignment horizontal="justify" vertical="center" wrapText="1"/>
    </xf>
    <xf numFmtId="0" fontId="1" fillId="37" borderId="75" xfId="32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9" fillId="0" borderId="0" xfId="0" applyFont="1"/>
    <xf numFmtId="49" fontId="22" fillId="0" borderId="11" xfId="0" applyNumberFormat="1" applyFont="1" applyBorder="1" applyAlignment="1">
      <alignment horizontal="center" vertical="center" wrapText="1"/>
    </xf>
    <xf numFmtId="2" fontId="22" fillId="0" borderId="11" xfId="47" applyNumberFormat="1" applyFont="1" applyFill="1" applyBorder="1" applyAlignment="1">
      <alignment horizontal="center" vertical="center" wrapText="1"/>
    </xf>
    <xf numFmtId="4" fontId="22" fillId="0" borderId="1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176" fontId="22" fillId="0" borderId="1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/>
    <xf numFmtId="176" fontId="1" fillId="0" borderId="0" xfId="0" applyNumberFormat="1" applyFont="1" applyAlignment="1">
      <alignment vertical="center"/>
    </xf>
    <xf numFmtId="0" fontId="5" fillId="0" borderId="0" xfId="0" applyFont="1" applyAlignment="1">
      <alignment horizontal="justify" vertical="distributed"/>
    </xf>
    <xf numFmtId="0" fontId="30" fillId="0" borderId="0" xfId="0" applyFont="1" applyAlignment="1">
      <alignment vertical="center"/>
    </xf>
    <xf numFmtId="0" fontId="26" fillId="0" borderId="12" xfId="0" applyFont="1" applyBorder="1" applyAlignment="1">
      <alignment vertical="distributed"/>
    </xf>
    <xf numFmtId="176" fontId="26" fillId="0" borderId="12" xfId="0" applyNumberFormat="1" applyFont="1" applyBorder="1" applyAlignment="1">
      <alignment horizontal="center" vertical="distributed"/>
    </xf>
    <xf numFmtId="10" fontId="25" fillId="0" borderId="13" xfId="35" applyNumberFormat="1" applyFont="1" applyFill="1" applyBorder="1" applyAlignment="1">
      <alignment horizontal="center" vertical="distributed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5" fillId="0" borderId="14" xfId="0" applyNumberFormat="1" applyFont="1" applyBorder="1" applyAlignment="1">
      <alignment horizontal="left" vertical="distributed"/>
    </xf>
    <xf numFmtId="176" fontId="29" fillId="0" borderId="0" xfId="0" applyNumberFormat="1" applyFont="1"/>
    <xf numFmtId="176" fontId="22" fillId="0" borderId="0" xfId="0" applyNumberFormat="1" applyFont="1" applyAlignment="1">
      <alignment horizontal="center" vertical="center" wrapText="1"/>
    </xf>
    <xf numFmtId="0" fontId="25" fillId="33" borderId="11" xfId="0" applyFont="1" applyFill="1" applyBorder="1" applyAlignment="1" applyProtection="1">
      <alignment vertical="center" wrapText="1"/>
      <protection locked="0"/>
    </xf>
    <xf numFmtId="0" fontId="25" fillId="33" borderId="11" xfId="0" applyFont="1" applyFill="1" applyBorder="1" applyAlignment="1" applyProtection="1">
      <alignment horizontal="center" vertical="center" wrapText="1"/>
      <protection locked="0"/>
    </xf>
    <xf numFmtId="49" fontId="22" fillId="0" borderId="15" xfId="0" applyNumberFormat="1" applyFont="1" applyBorder="1" applyAlignment="1">
      <alignment horizontal="center" vertical="center" wrapText="1"/>
    </xf>
    <xf numFmtId="2" fontId="22" fillId="0" borderId="15" xfId="47" applyNumberFormat="1" applyFont="1" applyFill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2" fontId="4" fillId="0" borderId="16" xfId="47" applyNumberFormat="1" applyFont="1" applyFill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176" fontId="22" fillId="0" borderId="16" xfId="0" applyNumberFormat="1" applyFont="1" applyBorder="1" applyAlignment="1">
      <alignment horizontal="center" vertical="center" wrapText="1"/>
    </xf>
    <xf numFmtId="0" fontId="25" fillId="33" borderId="15" xfId="0" applyFont="1" applyFill="1" applyBorder="1" applyAlignment="1" applyProtection="1">
      <alignment horizontal="center" vertical="center" wrapText="1"/>
      <protection locked="0"/>
    </xf>
    <xf numFmtId="0" fontId="25" fillId="33" borderId="15" xfId="0" applyFont="1" applyFill="1" applyBorder="1" applyAlignment="1" applyProtection="1">
      <alignment vertical="center" wrapText="1"/>
      <protection locked="0"/>
    </xf>
    <xf numFmtId="0" fontId="2" fillId="33" borderId="17" xfId="0" applyFont="1" applyFill="1" applyBorder="1" applyAlignment="1">
      <alignment horizontal="center" vertical="center"/>
    </xf>
    <xf numFmtId="176" fontId="2" fillId="33" borderId="17" xfId="0" applyNumberFormat="1" applyFont="1" applyFill="1" applyBorder="1" applyAlignment="1">
      <alignment horizontal="center" vertical="center" wrapText="1"/>
    </xf>
    <xf numFmtId="49" fontId="22" fillId="0" borderId="18" xfId="0" applyNumberFormat="1" applyFont="1" applyBorder="1" applyAlignment="1">
      <alignment horizontal="center" vertical="center" wrapText="1"/>
    </xf>
    <xf numFmtId="2" fontId="22" fillId="0" borderId="18" xfId="47" applyNumberFormat="1" applyFont="1" applyFill="1" applyBorder="1" applyAlignment="1">
      <alignment horizontal="center" vertical="center" wrapText="1"/>
    </xf>
    <xf numFmtId="4" fontId="22" fillId="0" borderId="18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176" fontId="26" fillId="0" borderId="21" xfId="0" applyNumberFormat="1" applyFont="1" applyBorder="1" applyAlignment="1">
      <alignment horizontal="center" vertical="distributed"/>
    </xf>
    <xf numFmtId="10" fontId="25" fillId="0" borderId="21" xfId="35" applyNumberFormat="1" applyFont="1" applyFill="1" applyBorder="1" applyAlignment="1">
      <alignment horizontal="center" vertical="distributed"/>
    </xf>
    <xf numFmtId="0" fontId="2" fillId="33" borderId="22" xfId="0" applyFont="1" applyFill="1" applyBorder="1" applyAlignment="1">
      <alignment horizontal="center" vertical="center"/>
    </xf>
    <xf numFmtId="176" fontId="2" fillId="33" borderId="23" xfId="0" applyNumberFormat="1" applyFont="1" applyFill="1" applyBorder="1" applyAlignment="1">
      <alignment horizontal="center" vertical="center" wrapText="1"/>
    </xf>
    <xf numFmtId="0" fontId="25" fillId="33" borderId="24" xfId="0" applyFont="1" applyFill="1" applyBorder="1" applyAlignment="1" applyProtection="1">
      <alignment horizontal="center" vertical="center" wrapText="1"/>
      <protection locked="0"/>
    </xf>
    <xf numFmtId="176" fontId="25" fillId="33" borderId="25" xfId="0" applyNumberFormat="1" applyFont="1" applyFill="1" applyBorder="1" applyAlignment="1" applyProtection="1">
      <alignment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176" fontId="22" fillId="0" borderId="27" xfId="0" applyNumberFormat="1" applyFont="1" applyBorder="1" applyAlignment="1">
      <alignment horizontal="center" vertical="center" wrapText="1"/>
    </xf>
    <xf numFmtId="0" fontId="25" fillId="33" borderId="26" xfId="0" applyFont="1" applyFill="1" applyBorder="1" applyAlignment="1" applyProtection="1">
      <alignment horizontal="center" vertical="center" wrapText="1"/>
      <protection locked="0"/>
    </xf>
    <xf numFmtId="0" fontId="25" fillId="33" borderId="27" xfId="0" applyFont="1" applyFill="1" applyBorder="1" applyAlignment="1" applyProtection="1">
      <alignment vertical="center" wrapText="1"/>
      <protection locked="0"/>
    </xf>
    <xf numFmtId="0" fontId="4" fillId="0" borderId="28" xfId="0" applyFont="1" applyBorder="1" applyAlignment="1">
      <alignment horizontal="center" vertical="center" wrapText="1"/>
    </xf>
    <xf numFmtId="176" fontId="22" fillId="0" borderId="29" xfId="0" applyNumberFormat="1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176" fontId="28" fillId="0" borderId="31" xfId="0" applyNumberFormat="1" applyFont="1" applyBorder="1" applyAlignment="1">
      <alignment horizontal="center" vertical="center" wrapText="1"/>
    </xf>
    <xf numFmtId="0" fontId="9" fillId="34" borderId="23" xfId="33" applyFont="1" applyFill="1" applyBorder="1" applyAlignment="1">
      <alignment horizontal="center" vertical="center"/>
    </xf>
    <xf numFmtId="0" fontId="11" fillId="34" borderId="22" xfId="33" applyFont="1" applyFill="1" applyBorder="1" applyAlignment="1">
      <alignment horizontal="center" vertical="center"/>
    </xf>
    <xf numFmtId="0" fontId="11" fillId="34" borderId="17" xfId="33" applyFont="1" applyFill="1" applyBorder="1" applyAlignment="1">
      <alignment horizontal="center" vertical="center"/>
    </xf>
    <xf numFmtId="0" fontId="11" fillId="34" borderId="17" xfId="33" applyFont="1" applyFill="1" applyBorder="1" applyAlignment="1">
      <alignment horizontal="center" vertical="center" wrapText="1"/>
    </xf>
    <xf numFmtId="0" fontId="11" fillId="34" borderId="23" xfId="33" applyFont="1" applyFill="1" applyBorder="1" applyAlignment="1">
      <alignment horizontal="center" vertical="center"/>
    </xf>
    <xf numFmtId="49" fontId="12" fillId="34" borderId="17" xfId="33" applyNumberFormat="1" applyFont="1" applyFill="1" applyBorder="1" applyAlignment="1">
      <alignment horizontal="center" vertical="center" wrapText="1"/>
    </xf>
    <xf numFmtId="10" fontId="12" fillId="34" borderId="17" xfId="33" applyNumberFormat="1" applyFont="1" applyFill="1" applyBorder="1" applyAlignment="1">
      <alignment horizontal="center" vertical="center" wrapText="1"/>
    </xf>
    <xf numFmtId="49" fontId="13" fillId="34" borderId="17" xfId="33" applyNumberFormat="1" applyFont="1" applyFill="1" applyBorder="1" applyAlignment="1">
      <alignment horizontal="center" vertical="center" wrapText="1"/>
    </xf>
    <xf numFmtId="192" fontId="13" fillId="34" borderId="17" xfId="30" applyNumberFormat="1" applyFont="1" applyFill="1" applyBorder="1" applyAlignment="1">
      <alignment horizontal="center" vertical="center" wrapText="1"/>
    </xf>
    <xf numFmtId="192" fontId="13" fillId="34" borderId="23" xfId="30" applyNumberFormat="1" applyFont="1" applyFill="1" applyBorder="1" applyAlignment="1">
      <alignment horizontal="center" vertical="center" wrapText="1"/>
    </xf>
    <xf numFmtId="10" fontId="12" fillId="34" borderId="23" xfId="33" applyNumberFormat="1" applyFont="1" applyFill="1" applyBorder="1" applyAlignment="1">
      <alignment horizontal="center" vertical="center" wrapText="1"/>
    </xf>
    <xf numFmtId="49" fontId="12" fillId="34" borderId="66" xfId="33" applyNumberFormat="1" applyFont="1" applyFill="1" applyBorder="1" applyAlignment="1">
      <alignment horizontal="center" vertical="center" wrapText="1"/>
    </xf>
    <xf numFmtId="192" fontId="12" fillId="34" borderId="66" xfId="33" applyNumberFormat="1" applyFont="1" applyFill="1" applyBorder="1" applyAlignment="1">
      <alignment horizontal="center" vertical="center" wrapText="1"/>
    </xf>
    <xf numFmtId="192" fontId="12" fillId="34" borderId="31" xfId="33" applyNumberFormat="1" applyFont="1" applyFill="1" applyBorder="1" applyAlignment="1">
      <alignment horizontal="center" vertical="center" wrapText="1"/>
    </xf>
    <xf numFmtId="0" fontId="11" fillId="34" borderId="45" xfId="33" applyFont="1" applyFill="1" applyBorder="1" applyAlignment="1">
      <alignment wrapText="1"/>
    </xf>
    <xf numFmtId="0" fontId="14" fillId="0" borderId="35" xfId="33" applyFont="1" applyBorder="1" applyAlignment="1">
      <alignment vertical="center"/>
    </xf>
    <xf numFmtId="0" fontId="14" fillId="34" borderId="46" xfId="33" applyFont="1" applyFill="1" applyBorder="1"/>
    <xf numFmtId="0" fontId="11" fillId="34" borderId="45" xfId="33" applyFont="1" applyFill="1" applyBorder="1"/>
    <xf numFmtId="0" fontId="9" fillId="0" borderId="10" xfId="33" applyFont="1" applyBorder="1" applyAlignment="1">
      <alignment horizontal="center" vertical="center"/>
    </xf>
    <xf numFmtId="0" fontId="11" fillId="0" borderId="46" xfId="33" applyFont="1" applyBorder="1" applyAlignment="1">
      <alignment vertical="center"/>
    </xf>
    <xf numFmtId="0" fontId="14" fillId="34" borderId="45" xfId="33" applyFont="1" applyFill="1" applyBorder="1"/>
    <xf numFmtId="0" fontId="15" fillId="34" borderId="45" xfId="33" applyFont="1" applyFill="1" applyBorder="1"/>
    <xf numFmtId="0" fontId="10" fillId="0" borderId="35" xfId="33" applyFont="1" applyBorder="1" applyAlignment="1">
      <alignment horizontal="center" vertical="center"/>
    </xf>
    <xf numFmtId="0" fontId="11" fillId="34" borderId="46" xfId="33" applyFont="1" applyFill="1" applyBorder="1" applyAlignment="1">
      <alignment horizontal="right"/>
    </xf>
    <xf numFmtId="0" fontId="14" fillId="34" borderId="67" xfId="33" applyFont="1" applyFill="1" applyBorder="1"/>
    <xf numFmtId="0" fontId="14" fillId="34" borderId="61" xfId="33" applyFont="1" applyFill="1" applyBorder="1"/>
    <xf numFmtId="0" fontId="14" fillId="34" borderId="61" xfId="33" applyFont="1" applyFill="1" applyBorder="1" applyAlignment="1">
      <alignment wrapText="1"/>
    </xf>
    <xf numFmtId="0" fontId="14" fillId="34" borderId="68" xfId="33" applyFont="1" applyFill="1" applyBorder="1"/>
    <xf numFmtId="0" fontId="0" fillId="0" borderId="73" xfId="0" applyBorder="1"/>
    <xf numFmtId="0" fontId="0" fillId="0" borderId="74" xfId="0" applyBorder="1"/>
    <xf numFmtId="0" fontId="23" fillId="36" borderId="79" xfId="32" applyFont="1" applyFill="1" applyBorder="1" applyAlignment="1">
      <alignment horizontal="center" vertical="center" wrapText="1"/>
    </xf>
    <xf numFmtId="9" fontId="23" fillId="36" borderId="79" xfId="32" applyNumberFormat="1" applyFont="1" applyFill="1" applyBorder="1" applyAlignment="1">
      <alignment horizontal="center" vertical="center" wrapText="1"/>
    </xf>
    <xf numFmtId="10" fontId="1" fillId="0" borderId="78" xfId="32" applyNumberFormat="1" applyFont="1" applyBorder="1" applyAlignment="1">
      <alignment horizontal="left" vertical="center" wrapText="1"/>
    </xf>
    <xf numFmtId="10" fontId="3" fillId="0" borderId="76" xfId="32" applyNumberFormat="1" applyFont="1" applyBorder="1" applyAlignment="1">
      <alignment horizontal="center" vertical="center"/>
    </xf>
    <xf numFmtId="9" fontId="1" fillId="0" borderId="79" xfId="36" applyFont="1" applyBorder="1" applyAlignment="1">
      <alignment horizontal="center" vertical="center"/>
    </xf>
    <xf numFmtId="193" fontId="1" fillId="0" borderId="84" xfId="36" applyNumberFormat="1" applyFont="1" applyBorder="1" applyAlignment="1">
      <alignment horizontal="center" vertical="center"/>
    </xf>
    <xf numFmtId="10" fontId="1" fillId="0" borderId="79" xfId="36" applyNumberFormat="1" applyFont="1" applyBorder="1" applyAlignment="1">
      <alignment horizontal="center" vertical="center"/>
    </xf>
    <xf numFmtId="10" fontId="1" fillId="0" borderId="79" xfId="36" applyNumberFormat="1" applyFont="1" applyFill="1" applyBorder="1" applyAlignment="1">
      <alignment horizontal="center" vertical="center"/>
    </xf>
    <xf numFmtId="10" fontId="1" fillId="0" borderId="79" xfId="32" applyNumberFormat="1" applyFont="1" applyBorder="1" applyAlignment="1">
      <alignment horizontal="center" vertical="center"/>
    </xf>
    <xf numFmtId="10" fontId="1" fillId="0" borderId="76" xfId="32" applyNumberFormat="1" applyFont="1" applyBorder="1" applyAlignment="1">
      <alignment horizontal="center" vertical="center"/>
    </xf>
    <xf numFmtId="10" fontId="3" fillId="0" borderId="79" xfId="36" applyNumberFormat="1" applyFont="1" applyBorder="1" applyAlignment="1">
      <alignment horizontal="center" vertical="center"/>
    </xf>
    <xf numFmtId="193" fontId="3" fillId="0" borderId="84" xfId="36" applyNumberFormat="1" applyFont="1" applyBorder="1" applyAlignment="1">
      <alignment horizontal="center" vertical="center"/>
    </xf>
    <xf numFmtId="10" fontId="1" fillId="37" borderId="79" xfId="36" applyNumberFormat="1" applyFont="1" applyFill="1" applyBorder="1" applyAlignment="1">
      <alignment horizontal="center" vertical="center"/>
    </xf>
    <xf numFmtId="10" fontId="22" fillId="0" borderId="79" xfId="36" applyNumberFormat="1" applyFont="1" applyBorder="1" applyAlignment="1">
      <alignment horizontal="center" vertical="center"/>
    </xf>
    <xf numFmtId="0" fontId="10" fillId="0" borderId="73" xfId="0" applyFont="1" applyBorder="1" applyAlignment="1">
      <alignment horizontal="right"/>
    </xf>
    <xf numFmtId="0" fontId="10" fillId="0" borderId="74" xfId="0" applyFont="1" applyBorder="1"/>
    <xf numFmtId="0" fontId="10" fillId="0" borderId="73" xfId="0" applyFont="1" applyBorder="1"/>
    <xf numFmtId="0" fontId="10" fillId="0" borderId="60" xfId="0" applyFont="1" applyBorder="1"/>
    <xf numFmtId="0" fontId="10" fillId="0" borderId="35" xfId="0" applyFont="1" applyBorder="1"/>
    <xf numFmtId="0" fontId="10" fillId="0" borderId="36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16" fontId="10" fillId="0" borderId="0" xfId="0" applyNumberFormat="1" applyFont="1"/>
    <xf numFmtId="14" fontId="10" fillId="0" borderId="0" xfId="0" applyNumberFormat="1" applyFont="1"/>
    <xf numFmtId="0" fontId="11" fillId="34" borderId="0" xfId="33" applyFont="1" applyFill="1" applyAlignment="1">
      <alignment wrapText="1"/>
    </xf>
    <xf numFmtId="0" fontId="11" fillId="34" borderId="46" xfId="33" applyFont="1" applyFill="1" applyBorder="1" applyAlignment="1">
      <alignment wrapText="1"/>
    </xf>
    <xf numFmtId="0" fontId="14" fillId="34" borderId="0" xfId="33" applyFont="1" applyFill="1" applyAlignment="1">
      <alignment wrapText="1"/>
    </xf>
    <xf numFmtId="0" fontId="14" fillId="34" borderId="0" xfId="33" applyFont="1" applyFill="1"/>
    <xf numFmtId="0" fontId="11" fillId="0" borderId="0" xfId="33" applyFont="1" applyAlignment="1">
      <alignment vertical="center"/>
    </xf>
    <xf numFmtId="0" fontId="10" fillId="0" borderId="0" xfId="33" applyFont="1" applyAlignment="1">
      <alignment horizontal="center" vertical="center"/>
    </xf>
    <xf numFmtId="0" fontId="15" fillId="34" borderId="0" xfId="33" applyFont="1" applyFill="1" applyAlignment="1">
      <alignment wrapText="1"/>
    </xf>
    <xf numFmtId="0" fontId="11" fillId="34" borderId="0" xfId="33" applyFont="1" applyFill="1" applyAlignment="1">
      <alignment horizontal="right"/>
    </xf>
    <xf numFmtId="0" fontId="10" fillId="34" borderId="0" xfId="33" applyFont="1" applyFill="1" applyAlignment="1">
      <alignment horizontal="center" vertical="center"/>
    </xf>
    <xf numFmtId="0" fontId="1" fillId="0" borderId="75" xfId="32" applyFont="1" applyBorder="1" applyAlignment="1">
      <alignment horizontal="left" vertical="center"/>
    </xf>
    <xf numFmtId="0" fontId="1" fillId="0" borderId="76" xfId="32" applyFont="1" applyBorder="1" applyAlignment="1">
      <alignment horizontal="left" vertical="center"/>
    </xf>
    <xf numFmtId="0" fontId="1" fillId="0" borderId="77" xfId="32" applyFont="1" applyBorder="1" applyAlignment="1">
      <alignment horizontal="left" vertical="center"/>
    </xf>
    <xf numFmtId="0" fontId="3" fillId="0" borderId="85" xfId="32" applyFont="1" applyBorder="1" applyAlignment="1">
      <alignment horizontal="center" vertical="center"/>
    </xf>
    <xf numFmtId="0" fontId="3" fillId="0" borderId="86" xfId="32" applyFont="1" applyBorder="1" applyAlignment="1">
      <alignment horizontal="center" vertical="center"/>
    </xf>
    <xf numFmtId="0" fontId="3" fillId="0" borderId="89" xfId="32" applyFont="1" applyBorder="1" applyAlignment="1">
      <alignment horizontal="center" vertical="center"/>
    </xf>
    <xf numFmtId="0" fontId="3" fillId="0" borderId="90" xfId="32" applyFont="1" applyBorder="1" applyAlignment="1">
      <alignment horizontal="center" vertical="center"/>
    </xf>
    <xf numFmtId="0" fontId="20" fillId="35" borderId="43" xfId="32" applyFont="1" applyFill="1" applyBorder="1" applyAlignment="1">
      <alignment horizontal="center" vertical="center"/>
    </xf>
    <xf numFmtId="0" fontId="20" fillId="35" borderId="87" xfId="32" applyFont="1" applyFill="1" applyBorder="1" applyAlignment="1">
      <alignment horizontal="center" vertical="center"/>
    </xf>
    <xf numFmtId="0" fontId="20" fillId="35" borderId="88" xfId="32" applyFont="1" applyFill="1" applyBorder="1" applyAlignment="1">
      <alignment horizontal="center" vertical="center"/>
    </xf>
    <xf numFmtId="0" fontId="3" fillId="35" borderId="37" xfId="32" applyFont="1" applyFill="1" applyBorder="1" applyAlignment="1">
      <alignment horizontal="center" vertical="center"/>
    </xf>
    <xf numFmtId="0" fontId="3" fillId="35" borderId="91" xfId="32" applyFont="1" applyFill="1" applyBorder="1" applyAlignment="1">
      <alignment horizontal="center" vertical="center"/>
    </xf>
    <xf numFmtId="0" fontId="3" fillId="35" borderId="92" xfId="32" applyFont="1" applyFill="1" applyBorder="1" applyAlignment="1">
      <alignment horizontal="center" vertical="center"/>
    </xf>
    <xf numFmtId="0" fontId="1" fillId="0" borderId="75" xfId="32" applyFont="1" applyBorder="1" applyAlignment="1">
      <alignment horizontal="right" vertical="center"/>
    </xf>
    <xf numFmtId="0" fontId="1" fillId="0" borderId="81" xfId="32" applyFont="1" applyBorder="1" applyAlignment="1">
      <alignment horizontal="right" vertical="center"/>
    </xf>
    <xf numFmtId="193" fontId="3" fillId="0" borderId="80" xfId="36" applyNumberFormat="1" applyFont="1" applyBorder="1" applyAlignment="1">
      <alignment horizontal="center" vertical="center"/>
    </xf>
    <xf numFmtId="193" fontId="3" fillId="0" borderId="82" xfId="36" applyNumberFormat="1" applyFont="1" applyBorder="1" applyAlignment="1">
      <alignment horizontal="center" vertical="center"/>
    </xf>
    <xf numFmtId="193" fontId="3" fillId="0" borderId="83" xfId="36" applyNumberFormat="1" applyFont="1" applyBorder="1" applyAlignment="1">
      <alignment horizontal="center" vertical="center"/>
    </xf>
    <xf numFmtId="10" fontId="3" fillId="37" borderId="85" xfId="36" applyNumberFormat="1" applyFont="1" applyFill="1" applyBorder="1" applyAlignment="1">
      <alignment horizontal="center" vertical="center"/>
    </xf>
    <xf numFmtId="10" fontId="3" fillId="37" borderId="86" xfId="36" applyNumberFormat="1" applyFont="1" applyFill="1" applyBorder="1" applyAlignment="1">
      <alignment horizontal="center" vertical="center"/>
    </xf>
    <xf numFmtId="10" fontId="3" fillId="37" borderId="89" xfId="36" applyNumberFormat="1" applyFont="1" applyFill="1" applyBorder="1" applyAlignment="1">
      <alignment horizontal="center" vertical="center"/>
    </xf>
    <xf numFmtId="10" fontId="3" fillId="37" borderId="90" xfId="36" applyNumberFormat="1" applyFont="1" applyFill="1" applyBorder="1" applyAlignment="1">
      <alignment horizontal="center" vertical="center"/>
    </xf>
    <xf numFmtId="0" fontId="24" fillId="0" borderId="5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6" fillId="35" borderId="75" xfId="32" applyFont="1" applyFill="1" applyBorder="1" applyAlignment="1">
      <alignment horizontal="center" vertical="center" wrapText="1"/>
    </xf>
    <xf numFmtId="0" fontId="16" fillId="35" borderId="76" xfId="32" applyFont="1" applyFill="1" applyBorder="1" applyAlignment="1">
      <alignment horizontal="center" vertical="center" wrapText="1"/>
    </xf>
    <xf numFmtId="0" fontId="16" fillId="35" borderId="77" xfId="32" applyFont="1" applyFill="1" applyBorder="1" applyAlignment="1">
      <alignment horizontal="center" vertical="center" wrapText="1"/>
    </xf>
    <xf numFmtId="0" fontId="23" fillId="36" borderId="78" xfId="32" applyFont="1" applyFill="1" applyBorder="1" applyAlignment="1">
      <alignment horizontal="center" vertical="center" wrapText="1"/>
    </xf>
    <xf numFmtId="0" fontId="23" fillId="36" borderId="79" xfId="32" applyFont="1" applyFill="1" applyBorder="1" applyAlignment="1">
      <alignment horizontal="center" vertical="center" wrapText="1"/>
    </xf>
    <xf numFmtId="0" fontId="23" fillId="36" borderId="79" xfId="32" applyFont="1" applyFill="1" applyBorder="1" applyAlignment="1">
      <alignment horizontal="center" vertical="center"/>
    </xf>
    <xf numFmtId="0" fontId="23" fillId="36" borderId="80" xfId="32" applyFont="1" applyFill="1" applyBorder="1" applyAlignment="1">
      <alignment horizontal="center" vertical="center" wrapText="1"/>
    </xf>
    <xf numFmtId="0" fontId="23" fillId="36" borderId="82" xfId="32" applyFont="1" applyFill="1" applyBorder="1" applyAlignment="1">
      <alignment horizontal="center" vertical="center" wrapText="1"/>
    </xf>
    <xf numFmtId="0" fontId="23" fillId="36" borderId="83" xfId="32" applyFont="1" applyFill="1" applyBorder="1" applyAlignment="1">
      <alignment horizontal="center" vertical="center" wrapText="1"/>
    </xf>
    <xf numFmtId="0" fontId="23" fillId="36" borderId="19" xfId="32" applyFont="1" applyFill="1" applyBorder="1" applyAlignment="1">
      <alignment horizontal="center" vertical="center"/>
    </xf>
    <xf numFmtId="0" fontId="23" fillId="36" borderId="76" xfId="32" applyFont="1" applyFill="1" applyBorder="1" applyAlignment="1">
      <alignment horizontal="center" vertical="center"/>
    </xf>
    <xf numFmtId="0" fontId="23" fillId="36" borderId="81" xfId="32" applyFont="1" applyFill="1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0" fillId="0" borderId="56" xfId="0" applyBorder="1" applyAlignment="1">
      <alignment horizontal="center"/>
    </xf>
    <xf numFmtId="0" fontId="26" fillId="0" borderId="59" xfId="0" applyFont="1" applyBorder="1" applyAlignment="1">
      <alignment horizontal="center" vertical="distributed"/>
    </xf>
    <xf numFmtId="0" fontId="26" fillId="0" borderId="60" xfId="0" applyFont="1" applyBorder="1" applyAlignment="1">
      <alignment horizontal="center" vertical="distributed"/>
    </xf>
    <xf numFmtId="0" fontId="26" fillId="0" borderId="50" xfId="0" applyFont="1" applyBorder="1" applyAlignment="1">
      <alignment horizontal="left" vertical="distributed"/>
    </xf>
    <xf numFmtId="0" fontId="26" fillId="0" borderId="12" xfId="0" applyFont="1" applyBorder="1" applyAlignment="1">
      <alignment horizontal="left" vertical="distributed"/>
    </xf>
    <xf numFmtId="0" fontId="26" fillId="0" borderId="21" xfId="0" applyFont="1" applyBorder="1" applyAlignment="1">
      <alignment horizontal="left" vertical="distributed"/>
    </xf>
    <xf numFmtId="0" fontId="26" fillId="0" borderId="51" xfId="0" applyFont="1" applyBorder="1" applyAlignment="1">
      <alignment horizontal="left" vertical="distributed"/>
    </xf>
    <xf numFmtId="0" fontId="26" fillId="0" borderId="14" xfId="0" applyFont="1" applyBorder="1" applyAlignment="1">
      <alignment horizontal="left" vertical="distributed"/>
    </xf>
    <xf numFmtId="0" fontId="25" fillId="33" borderId="37" xfId="0" applyFont="1" applyFill="1" applyBorder="1" applyAlignment="1" applyProtection="1">
      <alignment horizontal="left" vertical="center" wrapText="1"/>
      <protection locked="0"/>
    </xf>
    <xf numFmtId="0" fontId="25" fillId="33" borderId="38" xfId="0" applyFont="1" applyFill="1" applyBorder="1" applyAlignment="1" applyProtection="1">
      <alignment horizontal="left" vertical="center" wrapText="1"/>
      <protection locked="0"/>
    </xf>
    <xf numFmtId="176" fontId="2" fillId="33" borderId="0" xfId="0" applyNumberFormat="1" applyFont="1" applyFill="1" applyAlignment="1">
      <alignment horizontal="center" vertical="center" wrapText="1"/>
    </xf>
    <xf numFmtId="176" fontId="2" fillId="33" borderId="61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2" fillId="33" borderId="50" xfId="0" applyFont="1" applyFill="1" applyBorder="1" applyAlignment="1">
      <alignment horizontal="center" vertical="center"/>
    </xf>
    <xf numFmtId="0" fontId="2" fillId="33" borderId="14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4" fontId="22" fillId="0" borderId="43" xfId="0" applyNumberFormat="1" applyFont="1" applyBorder="1" applyAlignment="1">
      <alignment horizontal="center" vertical="center" wrapText="1"/>
    </xf>
    <xf numFmtId="4" fontId="22" fillId="0" borderId="57" xfId="0" applyNumberFormat="1" applyFont="1" applyBorder="1" applyAlignment="1">
      <alignment horizontal="center" vertical="center" wrapText="1"/>
    </xf>
    <xf numFmtId="4" fontId="22" fillId="0" borderId="58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distributed"/>
    </xf>
    <xf numFmtId="0" fontId="27" fillId="0" borderId="48" xfId="0" applyFont="1" applyBorder="1" applyAlignment="1">
      <alignment horizontal="center" vertical="distributed"/>
    </xf>
    <xf numFmtId="0" fontId="27" fillId="0" borderId="49" xfId="0" applyFont="1" applyBorder="1" applyAlignment="1">
      <alignment horizontal="center" vertical="distributed"/>
    </xf>
    <xf numFmtId="0" fontId="26" fillId="0" borderId="50" xfId="0" applyFont="1" applyBorder="1" applyAlignment="1">
      <alignment horizontal="center" vertical="distributed"/>
    </xf>
    <xf numFmtId="0" fontId="26" fillId="0" borderId="21" xfId="0" applyFont="1" applyBorder="1" applyAlignment="1">
      <alignment horizontal="center" vertical="distributed"/>
    </xf>
    <xf numFmtId="0" fontId="0" fillId="0" borderId="0" xfId="0" applyAlignment="1">
      <alignment horizontal="center" vertical="center"/>
    </xf>
    <xf numFmtId="0" fontId="25" fillId="33" borderId="19" xfId="0" applyFont="1" applyFill="1" applyBorder="1" applyAlignment="1" applyProtection="1">
      <alignment horizontal="left" vertical="center" wrapText="1"/>
      <protection locked="0"/>
    </xf>
    <xf numFmtId="0" fontId="25" fillId="33" borderId="20" xfId="0" applyFont="1" applyFill="1" applyBorder="1" applyAlignment="1" applyProtection="1">
      <alignment horizontal="left" vertical="center" wrapText="1"/>
      <protection locked="0"/>
    </xf>
    <xf numFmtId="0" fontId="26" fillId="0" borderId="33" xfId="0" applyFont="1" applyBorder="1" applyAlignment="1">
      <alignment horizontal="center" vertical="distributed"/>
    </xf>
    <xf numFmtId="0" fontId="26" fillId="0" borderId="36" xfId="0" applyFont="1" applyBorder="1" applyAlignment="1">
      <alignment horizontal="center" vertical="distributed"/>
    </xf>
    <xf numFmtId="0" fontId="26" fillId="0" borderId="32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33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left" vertical="center" wrapText="1"/>
    </xf>
    <xf numFmtId="0" fontId="26" fillId="0" borderId="3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2" fillId="0" borderId="3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4" fontId="22" fillId="0" borderId="37" xfId="0" applyNumberFormat="1" applyFont="1" applyBorder="1" applyAlignment="1">
      <alignment horizontal="center" vertical="center" wrapText="1"/>
    </xf>
    <xf numFmtId="4" fontId="22" fillId="0" borderId="39" xfId="0" applyNumberFormat="1" applyFont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left" vertical="center" wrapText="1"/>
    </xf>
    <xf numFmtId="0" fontId="11" fillId="34" borderId="22" xfId="33" applyFont="1" applyFill="1" applyBorder="1" applyAlignment="1">
      <alignment horizontal="center" vertical="center" wrapText="1"/>
    </xf>
    <xf numFmtId="0" fontId="11" fillId="34" borderId="17" xfId="33" applyFont="1" applyFill="1" applyBorder="1" applyAlignment="1">
      <alignment horizontal="center" vertical="center" wrapText="1"/>
    </xf>
    <xf numFmtId="0" fontId="11" fillId="34" borderId="65" xfId="33" applyFont="1" applyFill="1" applyBorder="1" applyAlignment="1">
      <alignment horizontal="center" vertical="center" wrapText="1"/>
    </xf>
    <xf numFmtId="0" fontId="11" fillId="34" borderId="66" xfId="33" applyFont="1" applyFill="1" applyBorder="1" applyAlignment="1">
      <alignment horizontal="center" vertical="center" wrapText="1"/>
    </xf>
    <xf numFmtId="177" fontId="9" fillId="34" borderId="12" xfId="33" applyNumberFormat="1" applyFont="1" applyFill="1" applyBorder="1" applyAlignment="1">
      <alignment horizontal="left" vertical="center"/>
    </xf>
    <xf numFmtId="177" fontId="9" fillId="34" borderId="14" xfId="33" applyNumberFormat="1" applyFont="1" applyFill="1" applyBorder="1" applyAlignment="1">
      <alignment horizontal="left" vertical="center"/>
    </xf>
    <xf numFmtId="0" fontId="9" fillId="34" borderId="50" xfId="33" applyFont="1" applyFill="1" applyBorder="1" applyAlignment="1">
      <alignment horizontal="center" vertical="center" wrapText="1"/>
    </xf>
    <xf numFmtId="0" fontId="9" fillId="34" borderId="12" xfId="33" applyFont="1" applyFill="1" applyBorder="1" applyAlignment="1">
      <alignment horizontal="center" vertical="center" wrapText="1"/>
    </xf>
    <xf numFmtId="0" fontId="8" fillId="34" borderId="62" xfId="33" applyFont="1" applyFill="1" applyBorder="1" applyAlignment="1">
      <alignment horizontal="center" vertical="center"/>
    </xf>
    <xf numFmtId="0" fontId="8" fillId="34" borderId="63" xfId="33" applyFont="1" applyFill="1" applyBorder="1" applyAlignment="1">
      <alignment horizontal="center" vertical="center"/>
    </xf>
    <xf numFmtId="0" fontId="8" fillId="34" borderId="64" xfId="33" applyFont="1" applyFill="1" applyBorder="1" applyAlignment="1">
      <alignment horizontal="center" vertical="center"/>
    </xf>
    <xf numFmtId="0" fontId="9" fillId="34" borderId="51" xfId="33" applyFont="1" applyFill="1" applyBorder="1" applyAlignment="1">
      <alignment horizontal="left" vertical="center"/>
    </xf>
    <xf numFmtId="0" fontId="9" fillId="34" borderId="12" xfId="33" applyFont="1" applyFill="1" applyBorder="1" applyAlignment="1">
      <alignment horizontal="left" vertical="center"/>
    </xf>
    <xf numFmtId="0" fontId="9" fillId="34" borderId="14" xfId="33" applyFont="1" applyFill="1" applyBorder="1" applyAlignment="1">
      <alignment horizontal="left" vertical="center"/>
    </xf>
    <xf numFmtId="0" fontId="10" fillId="34" borderId="51" xfId="33" applyFont="1" applyFill="1" applyBorder="1" applyAlignment="1">
      <alignment horizontal="left" vertical="center"/>
    </xf>
    <xf numFmtId="0" fontId="10" fillId="34" borderId="12" xfId="33" applyFont="1" applyFill="1" applyBorder="1" applyAlignment="1">
      <alignment horizontal="left" vertical="center"/>
    </xf>
    <xf numFmtId="0" fontId="10" fillId="34" borderId="14" xfId="33" applyFont="1" applyFill="1" applyBorder="1" applyAlignment="1">
      <alignment horizontal="left" vertical="center"/>
    </xf>
    <xf numFmtId="0" fontId="9" fillId="34" borderId="59" xfId="33" applyFont="1" applyFill="1" applyBorder="1" applyAlignment="1">
      <alignment horizontal="left" vertical="center" wrapText="1"/>
    </xf>
    <xf numFmtId="0" fontId="9" fillId="34" borderId="10" xfId="33" applyFont="1" applyFill="1" applyBorder="1" applyAlignment="1">
      <alignment horizontal="left" vertical="center" wrapText="1"/>
    </xf>
    <xf numFmtId="0" fontId="9" fillId="34" borderId="69" xfId="33" applyFont="1" applyFill="1" applyBorder="1" applyAlignment="1">
      <alignment horizontal="left" vertical="center" wrapText="1"/>
    </xf>
    <xf numFmtId="0" fontId="9" fillId="34" borderId="60" xfId="33" applyFont="1" applyFill="1" applyBorder="1" applyAlignment="1">
      <alignment horizontal="left" vertical="center" wrapText="1"/>
    </xf>
    <xf numFmtId="0" fontId="9" fillId="34" borderId="35" xfId="33" applyFont="1" applyFill="1" applyBorder="1" applyAlignment="1">
      <alignment horizontal="left" vertical="center" wrapText="1"/>
    </xf>
    <xf numFmtId="0" fontId="9" fillId="34" borderId="70" xfId="33" applyFont="1" applyFill="1" applyBorder="1" applyAlignment="1">
      <alignment horizontal="left" vertical="center" wrapText="1"/>
    </xf>
    <xf numFmtId="0" fontId="10" fillId="34" borderId="51" xfId="33" applyFont="1" applyFill="1" applyBorder="1" applyAlignment="1">
      <alignment horizontal="left" vertical="center" wrapText="1"/>
    </xf>
    <xf numFmtId="0" fontId="10" fillId="34" borderId="12" xfId="33" applyFont="1" applyFill="1" applyBorder="1" applyAlignment="1">
      <alignment horizontal="left" vertical="center" wrapText="1"/>
    </xf>
    <xf numFmtId="0" fontId="10" fillId="34" borderId="14" xfId="33" applyFont="1" applyFill="1" applyBorder="1" applyAlignment="1">
      <alignment horizontal="left" vertical="center" wrapText="1"/>
    </xf>
    <xf numFmtId="0" fontId="11" fillId="34" borderId="71" xfId="33" applyFont="1" applyFill="1" applyBorder="1" applyAlignment="1">
      <alignment horizontal="left" vertical="center" wrapText="1"/>
    </xf>
    <xf numFmtId="0" fontId="11" fillId="34" borderId="72" xfId="33" applyFont="1" applyFill="1" applyBorder="1" applyAlignment="1">
      <alignment horizontal="left" vertical="center" wrapText="1"/>
    </xf>
  </cellXfs>
  <cellStyles count="49">
    <cellStyle name="20% - Ênfase1" xfId="1" xr:uid="{00000000-0005-0000-0000-000001000000}"/>
    <cellStyle name="20% - Ênfase2" xfId="2" xr:uid="{00000000-0005-0000-0000-000002000000}"/>
    <cellStyle name="20% - Ênfase3" xfId="3" xr:uid="{00000000-0005-0000-0000-000003000000}"/>
    <cellStyle name="20% - Ênfase4" xfId="4" xr:uid="{00000000-0005-0000-0000-000004000000}"/>
    <cellStyle name="20% - Ênfase5" xfId="5" xr:uid="{00000000-0005-0000-0000-000005000000}"/>
    <cellStyle name="20% - Ênfase6" xfId="6" xr:uid="{00000000-0005-0000-0000-000006000000}"/>
    <cellStyle name="40% - Ênfase1" xfId="7" xr:uid="{00000000-0005-0000-0000-000007000000}"/>
    <cellStyle name="40% - Ênfase2" xfId="8" xr:uid="{00000000-0005-0000-0000-000008000000}"/>
    <cellStyle name="40% - Ênfase3" xfId="9" xr:uid="{00000000-0005-0000-0000-000009000000}"/>
    <cellStyle name="40% - Ênfase4" xfId="10" xr:uid="{00000000-0005-0000-0000-00000A000000}"/>
    <cellStyle name="40% - Ênfase5" xfId="11" xr:uid="{00000000-0005-0000-0000-00000B000000}"/>
    <cellStyle name="40% - Ênfase6" xfId="12" xr:uid="{00000000-0005-0000-0000-00000C000000}"/>
    <cellStyle name="60% - Ênfase1" xfId="13" xr:uid="{00000000-0005-0000-0000-00000D000000}"/>
    <cellStyle name="60% - Ênfase2" xfId="14" xr:uid="{00000000-0005-0000-0000-00000E000000}"/>
    <cellStyle name="60% - Ênfase3" xfId="15" xr:uid="{00000000-0005-0000-0000-00000F000000}"/>
    <cellStyle name="60% - Ênfase4" xfId="16" xr:uid="{00000000-0005-0000-0000-000010000000}"/>
    <cellStyle name="60% - Ênfase5" xfId="17" xr:uid="{00000000-0005-0000-0000-000011000000}"/>
    <cellStyle name="60% - Ênfase6" xfId="18" xr:uid="{00000000-0005-0000-0000-000012000000}"/>
    <cellStyle name="Bom" xfId="19" xr:uid="{00000000-0005-0000-0000-000013000000}"/>
    <cellStyle name="Cálculo" xfId="20" xr:uid="{00000000-0005-0000-0000-000014000000}"/>
    <cellStyle name="Célula de Verificação" xfId="21" xr:uid="{00000000-0005-0000-0000-000015000000}"/>
    <cellStyle name="Célula Vinculada" xfId="22" xr:uid="{00000000-0005-0000-0000-000016000000}"/>
    <cellStyle name="Ênfase1" xfId="23" xr:uid="{00000000-0005-0000-0000-000017000000}"/>
    <cellStyle name="Ênfase2" xfId="24" xr:uid="{00000000-0005-0000-0000-000018000000}"/>
    <cellStyle name="Ênfase3" xfId="25" xr:uid="{00000000-0005-0000-0000-000019000000}"/>
    <cellStyle name="Ênfase4" xfId="26" xr:uid="{00000000-0005-0000-0000-00001A000000}"/>
    <cellStyle name="Ênfase5" xfId="27" xr:uid="{00000000-0005-0000-0000-00001B000000}"/>
    <cellStyle name="Ênfase6" xfId="28" xr:uid="{00000000-0005-0000-0000-00001C000000}"/>
    <cellStyle name="Entrada" xfId="29" xr:uid="{00000000-0005-0000-0000-00001D000000}"/>
    <cellStyle name="Moeda" xfId="30" builtinId="4"/>
    <cellStyle name="Neutro" xfId="31" xr:uid="{00000000-0005-0000-0000-000022000000}"/>
    <cellStyle name="Normal" xfId="0" builtinId="0"/>
    <cellStyle name="Normal 10" xfId="32" xr:uid="{00000000-0005-0000-0000-000023000000}"/>
    <cellStyle name="Normal 2" xfId="33" xr:uid="{00000000-0005-0000-0000-000024000000}"/>
    <cellStyle name="Nota" xfId="34" xr:uid="{00000000-0005-0000-0000-000025000000}"/>
    <cellStyle name="Porcentagem" xfId="35" builtinId="5"/>
    <cellStyle name="Porcentagem 2 2" xfId="36" xr:uid="{00000000-0005-0000-0000-000027000000}"/>
    <cellStyle name="Ruim" xfId="37" xr:uid="{00000000-0005-0000-0000-000028000000}"/>
    <cellStyle name="Saída" xfId="38" xr:uid="{00000000-0005-0000-0000-000029000000}"/>
    <cellStyle name="Texto de Aviso" xfId="39" xr:uid="{00000000-0005-0000-0000-00002B000000}"/>
    <cellStyle name="Texto Explicativo" xfId="40" xr:uid="{00000000-0005-0000-0000-00002C000000}"/>
    <cellStyle name="Título" xfId="41" xr:uid="{00000000-0005-0000-0000-00002D000000}"/>
    <cellStyle name="Título 1" xfId="42" xr:uid="{00000000-0005-0000-0000-00002E000000}"/>
    <cellStyle name="Título 2" xfId="43" xr:uid="{00000000-0005-0000-0000-00002F000000}"/>
    <cellStyle name="Título 3" xfId="44" xr:uid="{00000000-0005-0000-0000-000030000000}"/>
    <cellStyle name="Título 4" xfId="45" xr:uid="{00000000-0005-0000-0000-000031000000}"/>
    <cellStyle name="Total" xfId="46" xr:uid="{00000000-0005-0000-0000-000032000000}"/>
    <cellStyle name="Vírgula" xfId="47" builtinId="3"/>
    <cellStyle name="Vírgula 3" xfId="48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51</xdr:row>
      <xdr:rowOff>49529</xdr:rowOff>
    </xdr:from>
    <xdr:to>
      <xdr:col>9</xdr:col>
      <xdr:colOff>0</xdr:colOff>
      <xdr:row>53</xdr:row>
      <xdr:rowOff>171449</xdr:rowOff>
    </xdr:to>
    <xdr:sp macro="" textlink="">
      <xdr:nvSpPr>
        <xdr:cNvPr id="1917" name="Text Box 7">
          <a:extLst>
            <a:ext uri="{FF2B5EF4-FFF2-40B4-BE49-F238E27FC236}">
              <a16:creationId xmlns:a16="http://schemas.microsoft.com/office/drawing/2014/main" id="{906A2527-9934-47DD-976C-1B1E10BB9FF7}"/>
            </a:ext>
          </a:extLst>
        </xdr:cNvPr>
        <xdr:cNvSpPr txBox="1"/>
      </xdr:nvSpPr>
      <xdr:spPr bwMode="auto">
        <a:xfrm>
          <a:off x="104775" y="4953000"/>
          <a:ext cx="8305800" cy="3905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wrap="square" lIns="27432" tIns="22860" rIns="27432" bIns="0" anchor="t" upright="1"/>
        <a:lstStyle/>
        <a:p>
          <a:pPr algn="ctr"/>
          <a:endParaRPr lang="pt-BR" sz="1100" b="1" i="1">
            <a:ln/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 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 Prefeitura Municipal de Senhora dos Remédios – MG</a:t>
          </a:r>
          <a:endParaRPr lang="pt-BR">
            <a:solidFill>
              <a:srgbClr val="000000"/>
            </a:solidFill>
            <a:effectLst/>
          </a:endParaRPr>
        </a:p>
        <a:p>
          <a:pPr algn="ctr"/>
          <a:r>
            <a:rPr lang="pt-BR" sz="1100" 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>
            <a:solidFill>
              <a:srgbClr val="000000"/>
            </a:solidFill>
            <a:effectLst/>
          </a:endParaRP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5</xdr:col>
      <xdr:colOff>701034</xdr:colOff>
      <xdr:row>1</xdr:row>
      <xdr:rowOff>47624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B1992FBB-745C-4032-B204-E0201610DEE8}"/>
            </a:ext>
          </a:extLst>
        </xdr:cNvPr>
        <xdr:cNvSpPr txBox="1"/>
      </xdr:nvSpPr>
      <xdr:spPr bwMode="auto">
        <a:xfrm>
          <a:off x="1085850" y="0"/>
          <a:ext cx="4448175" cy="9525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wrap="square" lIns="27432" tIns="22860" rIns="0" bIns="0" anchor="ctr" upright="1"/>
        <a:lstStyle/>
        <a:p>
          <a:pPr algn="ctr" rtl="0"/>
          <a:endParaRPr lang="pt-BR" sz="1050" b="1" i="0" u="non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\PMBF\CAL&#199;AMENTO%20SANTA%20TEREZINHA\PLANILHA%20M&#218;LTIPLA%202.3_BIAS%20FORTES_REV%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CAPEAMENTO%20ASFALTICO/PLANILHA%20PAVIMENTA&#199;&#195;O%20ASF&#193;LTICA%20CBUQ%20PALMITAL%20DOS%20CARVALH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/>
      <sheetData sheetId="1"/>
      <sheetData sheetId="2">
        <row r="29">
          <cell r="G29">
            <v>42826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Orcamentária"/>
      <sheetName val="Memória de Cálculo"/>
      <sheetName val="BDI"/>
      <sheetName val="Cronograma"/>
    </sheetNames>
    <sheetDataSet>
      <sheetData sheetId="0">
        <row r="2">
          <cell r="A2" t="str">
            <v>PREFEITURA MUNICIPAL DE SENHORA DOS REMÉDIOS/MG</v>
          </cell>
        </row>
        <row r="9">
          <cell r="A9" t="str">
            <v>1.0</v>
          </cell>
        </row>
        <row r="47">
          <cell r="C47" t="str">
            <v>Priscila Cristina de Paula Neto</v>
          </cell>
        </row>
        <row r="49">
          <cell r="C49" t="str">
            <v>Engenheira Civil</v>
          </cell>
        </row>
        <row r="50">
          <cell r="C50" t="str">
            <v>CREA-MG Nº: 142702/D</v>
          </cell>
        </row>
        <row r="53">
          <cell r="C53" t="str">
            <v>Willian Nunes Dornelas</v>
          </cell>
        </row>
        <row r="54">
          <cell r="C54" t="str">
            <v>Prefeito Municipal de Senhora dos Remédios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C58D6-2702-4E34-8147-D4A872E39C26}">
  <sheetPr>
    <pageSetUpPr fitToPage="1"/>
  </sheetPr>
  <dimension ref="A1:J39"/>
  <sheetViews>
    <sheetView view="pageBreakPreview" zoomScale="60" zoomScaleNormal="100" workbookViewId="0">
      <selection activeCell="P27" sqref="P27"/>
    </sheetView>
  </sheetViews>
  <sheetFormatPr defaultRowHeight="13.2" x14ac:dyDescent="0.25"/>
  <cols>
    <col min="1" max="1" width="20.44140625" customWidth="1"/>
    <col min="2" max="2" width="11.5546875" bestFit="1" customWidth="1"/>
    <col min="8" max="8" width="12.5546875" customWidth="1"/>
    <col min="9" max="9" width="12.44140625" customWidth="1"/>
  </cols>
  <sheetData>
    <row r="1" spans="1:10" ht="17.399999999999999" x14ac:dyDescent="0.35">
      <c r="A1" s="160" t="s">
        <v>87</v>
      </c>
      <c r="B1" s="161"/>
      <c r="C1" s="161"/>
      <c r="D1" s="161"/>
      <c r="E1" s="161"/>
      <c r="F1" s="161"/>
      <c r="G1" s="161"/>
      <c r="H1" s="161"/>
      <c r="I1" s="161"/>
      <c r="J1" s="162"/>
    </row>
    <row r="2" spans="1:10" x14ac:dyDescent="0.25">
      <c r="A2" s="102"/>
      <c r="J2" s="103"/>
    </row>
    <row r="3" spans="1:10" ht="18.600000000000001" x14ac:dyDescent="0.25">
      <c r="A3" s="163" t="s">
        <v>88</v>
      </c>
      <c r="B3" s="164"/>
      <c r="C3" s="164"/>
      <c r="D3" s="164"/>
      <c r="E3" s="164"/>
      <c r="F3" s="164"/>
      <c r="G3" s="164"/>
      <c r="H3" s="164"/>
      <c r="I3" s="164"/>
      <c r="J3" s="165"/>
    </row>
    <row r="4" spans="1:10" x14ac:dyDescent="0.25">
      <c r="A4" s="166" t="s">
        <v>89</v>
      </c>
      <c r="B4" s="167" t="s">
        <v>90</v>
      </c>
      <c r="C4" s="168" t="s">
        <v>131</v>
      </c>
      <c r="D4" s="168"/>
      <c r="E4" s="168"/>
      <c r="F4" s="168"/>
      <c r="G4" s="168"/>
      <c r="H4" s="168"/>
      <c r="I4" s="168"/>
      <c r="J4" s="169" t="s">
        <v>91</v>
      </c>
    </row>
    <row r="5" spans="1:10" x14ac:dyDescent="0.25">
      <c r="A5" s="166"/>
      <c r="B5" s="168"/>
      <c r="C5" s="172" t="s">
        <v>92</v>
      </c>
      <c r="D5" s="173"/>
      <c r="E5" s="173"/>
      <c r="F5" s="174"/>
      <c r="G5" s="172" t="s">
        <v>93</v>
      </c>
      <c r="H5" s="173"/>
      <c r="I5" s="174"/>
      <c r="J5" s="170"/>
    </row>
    <row r="6" spans="1:10" ht="42" x14ac:dyDescent="0.25">
      <c r="A6" s="166"/>
      <c r="B6" s="168"/>
      <c r="C6" s="105">
        <v>0.02</v>
      </c>
      <c r="D6" s="105">
        <v>0.03</v>
      </c>
      <c r="E6" s="105">
        <v>0.04</v>
      </c>
      <c r="F6" s="105">
        <v>0.05</v>
      </c>
      <c r="G6" s="104" t="s">
        <v>94</v>
      </c>
      <c r="H6" s="104" t="s">
        <v>95</v>
      </c>
      <c r="I6" s="104" t="s">
        <v>96</v>
      </c>
      <c r="J6" s="171"/>
    </row>
    <row r="7" spans="1:10" x14ac:dyDescent="0.25">
      <c r="A7" s="106" t="s">
        <v>97</v>
      </c>
      <c r="B7" s="107" t="s">
        <v>98</v>
      </c>
      <c r="C7" s="108">
        <v>1</v>
      </c>
      <c r="D7" s="108">
        <v>1</v>
      </c>
      <c r="E7" s="108">
        <v>1</v>
      </c>
      <c r="F7" s="108">
        <v>1</v>
      </c>
      <c r="G7" s="108">
        <v>1</v>
      </c>
      <c r="H7" s="108">
        <v>1</v>
      </c>
      <c r="I7" s="108">
        <v>1</v>
      </c>
      <c r="J7" s="109"/>
    </row>
    <row r="8" spans="1:10" x14ac:dyDescent="0.25">
      <c r="A8" s="106" t="s">
        <v>99</v>
      </c>
      <c r="B8" s="107" t="s">
        <v>100</v>
      </c>
      <c r="C8" s="110">
        <v>4.6699999999999998E-2</v>
      </c>
      <c r="D8" s="110">
        <v>4.6699999999999998E-2</v>
      </c>
      <c r="E8" s="110">
        <v>4.6699999999999998E-2</v>
      </c>
      <c r="F8" s="110">
        <v>4.6699999999999998E-2</v>
      </c>
      <c r="G8" s="111">
        <v>3.424E-2</v>
      </c>
      <c r="H8" s="111">
        <v>4.0099999999999997E-2</v>
      </c>
      <c r="I8" s="111">
        <v>3.4200000000000001E-2</v>
      </c>
      <c r="J8" s="109" t="s">
        <v>98</v>
      </c>
    </row>
    <row r="9" spans="1:10" x14ac:dyDescent="0.25">
      <c r="A9" s="106" t="s">
        <v>101</v>
      </c>
      <c r="B9" s="107" t="s">
        <v>102</v>
      </c>
      <c r="C9" s="110">
        <v>7.5300000000000006E-2</v>
      </c>
      <c r="D9" s="110">
        <v>7.5300000000000006E-2</v>
      </c>
      <c r="E9" s="110">
        <v>7.5300000000000006E-2</v>
      </c>
      <c r="F9" s="110">
        <v>7.5300000000000006E-2</v>
      </c>
      <c r="G9" s="112">
        <v>4.9400000000000006E-2</v>
      </c>
      <c r="H9" s="111">
        <v>6.6400000000000001E-2</v>
      </c>
      <c r="I9" s="112">
        <v>4.9400000000000006E-2</v>
      </c>
      <c r="J9" s="109" t="s">
        <v>98</v>
      </c>
    </row>
    <row r="10" spans="1:10" x14ac:dyDescent="0.25">
      <c r="A10" s="106" t="s">
        <v>103</v>
      </c>
      <c r="B10" s="107" t="s">
        <v>104</v>
      </c>
      <c r="C10" s="110">
        <v>8.3000000000000001E-3</v>
      </c>
      <c r="D10" s="110">
        <v>8.3000000000000001E-3</v>
      </c>
      <c r="E10" s="110">
        <v>8.3000000000000001E-3</v>
      </c>
      <c r="F10" s="110">
        <v>8.3000000000000001E-3</v>
      </c>
      <c r="G10" s="110">
        <v>8.3000000000000001E-3</v>
      </c>
      <c r="H10" s="110">
        <v>8.3000000000000001E-3</v>
      </c>
      <c r="I10" s="110">
        <v>8.3000000000000001E-3</v>
      </c>
      <c r="J10" s="109" t="s">
        <v>98</v>
      </c>
    </row>
    <row r="11" spans="1:10" ht="20.399999999999999" x14ac:dyDescent="0.25">
      <c r="A11" s="106" t="s">
        <v>105</v>
      </c>
      <c r="B11" s="113"/>
      <c r="C11" s="114">
        <f t="shared" ref="C11:H11" si="0">SUM(C12:C13)</f>
        <v>1.7100000000000001E-2</v>
      </c>
      <c r="D11" s="114">
        <f t="shared" si="0"/>
        <v>1.7100000000000001E-2</v>
      </c>
      <c r="E11" s="114">
        <f t="shared" si="0"/>
        <v>1.7100000000000001E-2</v>
      </c>
      <c r="F11" s="114">
        <f t="shared" si="0"/>
        <v>1.7100000000000001E-2</v>
      </c>
      <c r="G11" s="114">
        <f t="shared" si="0"/>
        <v>1.29E-2</v>
      </c>
      <c r="H11" s="114">
        <f t="shared" si="0"/>
        <v>8.2000000000000007E-3</v>
      </c>
      <c r="I11" s="114">
        <v>1.29E-2</v>
      </c>
      <c r="J11" s="115" t="s">
        <v>98</v>
      </c>
    </row>
    <row r="12" spans="1:10" x14ac:dyDescent="0.25">
      <c r="A12" s="106" t="s">
        <v>106</v>
      </c>
      <c r="B12" s="107" t="s">
        <v>107</v>
      </c>
      <c r="C12" s="110">
        <v>7.4000000000000003E-3</v>
      </c>
      <c r="D12" s="110">
        <v>7.4000000000000003E-3</v>
      </c>
      <c r="E12" s="110">
        <v>7.4000000000000003E-3</v>
      </c>
      <c r="F12" s="110">
        <v>7.4000000000000003E-3</v>
      </c>
      <c r="G12" s="111">
        <v>5.3E-3</v>
      </c>
      <c r="H12" s="111">
        <v>3.2000000000000002E-3</v>
      </c>
      <c r="I12" s="111">
        <v>5.3E-3</v>
      </c>
      <c r="J12" s="109" t="s">
        <v>98</v>
      </c>
    </row>
    <row r="13" spans="1:10" x14ac:dyDescent="0.25">
      <c r="A13" s="106" t="s">
        <v>108</v>
      </c>
      <c r="B13" s="107" t="s">
        <v>109</v>
      </c>
      <c r="C13" s="110">
        <v>9.7000000000000003E-3</v>
      </c>
      <c r="D13" s="110">
        <v>9.7000000000000003E-3</v>
      </c>
      <c r="E13" s="110">
        <v>9.7000000000000003E-3</v>
      </c>
      <c r="F13" s="110">
        <v>9.7000000000000003E-3</v>
      </c>
      <c r="G13" s="111">
        <v>7.6E-3</v>
      </c>
      <c r="H13" s="111">
        <v>5.0000000000000001E-3</v>
      </c>
      <c r="I13" s="111">
        <v>7.6E-3</v>
      </c>
      <c r="J13" s="109" t="s">
        <v>98</v>
      </c>
    </row>
    <row r="14" spans="1:10" x14ac:dyDescent="0.25">
      <c r="A14" s="106" t="s">
        <v>110</v>
      </c>
      <c r="B14" s="107" t="s">
        <v>111</v>
      </c>
      <c r="C14" s="114">
        <f>SUM(C15:C17)</f>
        <v>5.0499999999999996E-2</v>
      </c>
      <c r="D14" s="114">
        <f t="shared" ref="D14:I14" si="1">SUM(D15:D17)</f>
        <v>5.7499999999999996E-2</v>
      </c>
      <c r="E14" s="114">
        <f t="shared" si="1"/>
        <v>6.4500000000000002E-2</v>
      </c>
      <c r="F14" s="114">
        <f t="shared" si="1"/>
        <v>7.1499999999999994E-2</v>
      </c>
      <c r="G14" s="114">
        <f t="shared" si="1"/>
        <v>3.6499999999999998E-2</v>
      </c>
      <c r="H14" s="114">
        <f t="shared" si="1"/>
        <v>6.1499999999999999E-2</v>
      </c>
      <c r="I14" s="114">
        <f t="shared" si="1"/>
        <v>6.1499999999999999E-2</v>
      </c>
      <c r="J14" s="115" t="s">
        <v>112</v>
      </c>
    </row>
    <row r="15" spans="1:10" x14ac:dyDescent="0.25">
      <c r="A15" s="106" t="s">
        <v>113</v>
      </c>
      <c r="B15" s="113" t="s">
        <v>114</v>
      </c>
      <c r="C15" s="116">
        <v>1.3999999999999999E-2</v>
      </c>
      <c r="D15" s="116">
        <v>2.0999999999999998E-2</v>
      </c>
      <c r="E15" s="116">
        <v>2.7999999999999997E-2</v>
      </c>
      <c r="F15" s="116">
        <v>3.4999999999999996E-2</v>
      </c>
      <c r="G15" s="116" t="s">
        <v>115</v>
      </c>
      <c r="H15" s="116">
        <v>2.5000000000000001E-2</v>
      </c>
      <c r="I15" s="116">
        <v>2.5000000000000001E-2</v>
      </c>
      <c r="J15" s="109" t="s">
        <v>112</v>
      </c>
    </row>
    <row r="16" spans="1:10" x14ac:dyDescent="0.25">
      <c r="A16" s="106" t="s">
        <v>116</v>
      </c>
      <c r="B16" s="113" t="s">
        <v>116</v>
      </c>
      <c r="C16" s="110">
        <v>6.4999999999999997E-3</v>
      </c>
      <c r="D16" s="110">
        <v>6.4999999999999997E-3</v>
      </c>
      <c r="E16" s="110">
        <v>6.4999999999999997E-3</v>
      </c>
      <c r="F16" s="110">
        <v>6.4999999999999997E-3</v>
      </c>
      <c r="G16" s="110">
        <v>6.4999999999999997E-3</v>
      </c>
      <c r="H16" s="110">
        <v>6.4999999999999997E-3</v>
      </c>
      <c r="I16" s="110">
        <v>6.4999999999999997E-3</v>
      </c>
      <c r="J16" s="109" t="s">
        <v>112</v>
      </c>
    </row>
    <row r="17" spans="1:10" x14ac:dyDescent="0.25">
      <c r="A17" s="106" t="s">
        <v>117</v>
      </c>
      <c r="B17" s="113" t="s">
        <v>115</v>
      </c>
      <c r="C17" s="110">
        <v>0.03</v>
      </c>
      <c r="D17" s="110">
        <v>0.03</v>
      </c>
      <c r="E17" s="110">
        <v>0.03</v>
      </c>
      <c r="F17" s="110">
        <v>0.03</v>
      </c>
      <c r="G17" s="110">
        <v>0.03</v>
      </c>
      <c r="H17" s="110">
        <v>0.03</v>
      </c>
      <c r="I17" s="110">
        <v>0.03</v>
      </c>
      <c r="J17" s="109" t="s">
        <v>112</v>
      </c>
    </row>
    <row r="18" spans="1:10" x14ac:dyDescent="0.25">
      <c r="A18" s="106" t="s">
        <v>118</v>
      </c>
      <c r="B18" s="113" t="s">
        <v>119</v>
      </c>
      <c r="C18" s="110">
        <v>4.4999999999999998E-2</v>
      </c>
      <c r="D18" s="110">
        <v>4.4999999999999998E-2</v>
      </c>
      <c r="E18" s="110">
        <v>4.4999999999999998E-2</v>
      </c>
      <c r="F18" s="110">
        <v>4.4999999999999998E-2</v>
      </c>
      <c r="G18" s="110">
        <v>4.4999999999999998E-2</v>
      </c>
      <c r="H18" s="110">
        <v>4.4999999999999998E-2</v>
      </c>
      <c r="I18" s="110">
        <v>4.4999999999999998E-2</v>
      </c>
      <c r="J18" s="109" t="s">
        <v>112</v>
      </c>
    </row>
    <row r="19" spans="1:10" x14ac:dyDescent="0.25">
      <c r="A19" s="138"/>
      <c r="B19" s="139"/>
      <c r="C19" s="139"/>
      <c r="D19" s="139"/>
      <c r="E19" s="139"/>
      <c r="F19" s="139"/>
      <c r="G19" s="139"/>
      <c r="H19" s="139"/>
      <c r="I19" s="139"/>
      <c r="J19" s="140"/>
    </row>
    <row r="20" spans="1:10" x14ac:dyDescent="0.25">
      <c r="A20" s="141" t="s">
        <v>120</v>
      </c>
      <c r="B20" s="142"/>
      <c r="C20" s="145" t="s">
        <v>121</v>
      </c>
      <c r="D20" s="146"/>
      <c r="E20" s="146"/>
      <c r="F20" s="146"/>
      <c r="G20" s="146"/>
      <c r="H20" s="146"/>
      <c r="I20" s="146"/>
      <c r="J20" s="147"/>
    </row>
    <row r="21" spans="1:10" x14ac:dyDescent="0.25">
      <c r="A21" s="143"/>
      <c r="B21" s="144"/>
      <c r="C21" s="148" t="s">
        <v>122</v>
      </c>
      <c r="D21" s="149"/>
      <c r="E21" s="149"/>
      <c r="F21" s="149"/>
      <c r="G21" s="149"/>
      <c r="H21" s="149"/>
      <c r="I21" s="149"/>
      <c r="J21" s="150"/>
    </row>
    <row r="22" spans="1:10" x14ac:dyDescent="0.25">
      <c r="A22" s="151" t="s">
        <v>123</v>
      </c>
      <c r="B22" s="152"/>
      <c r="C22" s="117">
        <f>(1+(C8+C11))*(1+C10)*(1+C9)-1</f>
        <v>0.15339854436200007</v>
      </c>
      <c r="D22" s="117">
        <f t="shared" ref="D22:I22" si="2">(1+(D8+D11))*(1+D10)*(1+D9)-1</f>
        <v>0.15339854436200007</v>
      </c>
      <c r="E22" s="117">
        <f t="shared" si="2"/>
        <v>0.15339854436200007</v>
      </c>
      <c r="F22" s="117">
        <f t="shared" si="2"/>
        <v>0.15339854436200007</v>
      </c>
      <c r="G22" s="117">
        <f t="shared" si="2"/>
        <v>0.10798932634280001</v>
      </c>
      <c r="H22" s="117">
        <f t="shared" si="2"/>
        <v>0.127185749096</v>
      </c>
      <c r="I22" s="117">
        <f t="shared" si="2"/>
        <v>0.10794700194199991</v>
      </c>
      <c r="J22" s="153"/>
    </row>
    <row r="23" spans="1:10" x14ac:dyDescent="0.25">
      <c r="A23" s="151" t="s">
        <v>124</v>
      </c>
      <c r="B23" s="152"/>
      <c r="C23" s="117">
        <f>(1-(C14+C18))</f>
        <v>0.90449999999999997</v>
      </c>
      <c r="D23" s="117">
        <f t="shared" ref="D23:I23" si="3">(1-(D14+D18))</f>
        <v>0.89749999999999996</v>
      </c>
      <c r="E23" s="117">
        <f t="shared" si="3"/>
        <v>0.89049999999999996</v>
      </c>
      <c r="F23" s="117">
        <f t="shared" si="3"/>
        <v>0.88349999999999995</v>
      </c>
      <c r="G23" s="117">
        <f t="shared" si="3"/>
        <v>0.91849999999999998</v>
      </c>
      <c r="H23" s="117">
        <f t="shared" si="3"/>
        <v>0.89349999999999996</v>
      </c>
      <c r="I23" s="117">
        <f t="shared" si="3"/>
        <v>0.89349999999999996</v>
      </c>
      <c r="J23" s="154"/>
    </row>
    <row r="24" spans="1:10" x14ac:dyDescent="0.25">
      <c r="A24" s="156" t="s">
        <v>125</v>
      </c>
      <c r="B24" s="157"/>
      <c r="C24" s="6">
        <f>((1+C22)/C23-1)</f>
        <v>0.27517804794029854</v>
      </c>
      <c r="D24" s="6">
        <f>(1+D22)/D23-1</f>
        <v>0.28512372630863525</v>
      </c>
      <c r="E24" s="6">
        <f>(1+E22)/E23-1</f>
        <v>0.2952257657069064</v>
      </c>
      <c r="F24" s="6">
        <f>(1+F22)/F23-1</f>
        <v>0.30548788269609517</v>
      </c>
      <c r="G24" s="6">
        <f>(1+G22)/G23-1</f>
        <v>0.20630302269221557</v>
      </c>
      <c r="H24" s="5">
        <f>(1+H22)/H23-1</f>
        <v>0.26153973038164535</v>
      </c>
      <c r="I24" s="6">
        <f>((1+I22)/I23-1)</f>
        <v>0.24000783653273627</v>
      </c>
      <c r="J24" s="154"/>
    </row>
    <row r="25" spans="1:10" x14ac:dyDescent="0.25">
      <c r="A25" s="158"/>
      <c r="B25" s="159"/>
      <c r="C25" s="6"/>
      <c r="D25" s="6"/>
      <c r="E25" s="6"/>
      <c r="F25" s="6"/>
      <c r="G25" s="6"/>
      <c r="H25" s="4"/>
      <c r="I25" s="6"/>
      <c r="J25" s="155"/>
    </row>
    <row r="26" spans="1:10" x14ac:dyDescent="0.25">
      <c r="A26" s="3" t="s">
        <v>126</v>
      </c>
      <c r="B26" s="2"/>
      <c r="C26" s="2"/>
      <c r="D26" s="2"/>
      <c r="E26" s="2"/>
      <c r="F26" s="2"/>
      <c r="G26" s="2"/>
      <c r="H26" s="2"/>
      <c r="I26" s="2"/>
      <c r="J26" s="1"/>
    </row>
    <row r="27" spans="1:10" ht="86.4" customHeight="1" x14ac:dyDescent="0.25">
      <c r="A27" s="14" t="s">
        <v>127</v>
      </c>
      <c r="B27" s="13"/>
      <c r="C27" s="13"/>
      <c r="D27" s="13"/>
      <c r="E27" s="13"/>
      <c r="F27" s="13"/>
      <c r="G27" s="13"/>
      <c r="H27" s="13"/>
      <c r="I27" s="13"/>
      <c r="J27" s="12"/>
    </row>
    <row r="28" spans="1:10" x14ac:dyDescent="0.25">
      <c r="A28" s="102"/>
      <c r="J28" s="103"/>
    </row>
    <row r="29" spans="1:10" ht="13.8" x14ac:dyDescent="0.3">
      <c r="A29" s="8" t="s">
        <v>130</v>
      </c>
      <c r="B29" s="7"/>
      <c r="C29" s="9">
        <f ca="1">TODAY()</f>
        <v>45429</v>
      </c>
      <c r="D29" s="9"/>
      <c r="E29" s="126"/>
      <c r="F29" s="126"/>
      <c r="G29" s="126"/>
      <c r="H29" s="125" t="s">
        <v>128</v>
      </c>
      <c r="I29" s="127" t="s">
        <v>129</v>
      </c>
      <c r="J29" s="119"/>
    </row>
    <row r="30" spans="1:10" x14ac:dyDescent="0.25">
      <c r="A30" s="118"/>
      <c r="B30" s="128"/>
      <c r="C30" s="126"/>
      <c r="D30" s="126"/>
      <c r="E30" s="126"/>
      <c r="F30" s="126"/>
      <c r="G30" s="126"/>
      <c r="H30" s="126"/>
      <c r="I30" s="126"/>
      <c r="J30" s="119"/>
    </row>
    <row r="31" spans="1:10" x14ac:dyDescent="0.25">
      <c r="A31" s="120"/>
      <c r="B31" s="126"/>
      <c r="C31" s="126"/>
      <c r="D31" s="126"/>
      <c r="E31" s="126"/>
      <c r="F31" s="126"/>
      <c r="G31" s="126"/>
      <c r="H31" s="126"/>
      <c r="I31" s="126"/>
      <c r="J31" s="119"/>
    </row>
    <row r="32" spans="1:10" x14ac:dyDescent="0.25">
      <c r="A32" s="120"/>
      <c r="B32" s="126"/>
      <c r="C32" s="11" t="str">
        <f>'[2]Planilha Orcamentária'!C47</f>
        <v>Priscila Cristina de Paula Neto</v>
      </c>
      <c r="D32" s="11"/>
      <c r="E32" s="11"/>
      <c r="F32" s="11"/>
      <c r="G32" s="11"/>
      <c r="H32" s="126"/>
      <c r="I32" s="126"/>
      <c r="J32" s="119"/>
    </row>
    <row r="33" spans="1:10" x14ac:dyDescent="0.25">
      <c r="A33" s="120"/>
      <c r="B33" s="126"/>
      <c r="C33" s="10" t="str">
        <f>'[2]Planilha Orcamentária'!C49</f>
        <v>Engenheira Civil</v>
      </c>
      <c r="D33" s="10"/>
      <c r="E33" s="10" t="str">
        <f>'[2]Planilha Orcamentária'!C50</f>
        <v>CREA-MG Nº: 142702/D</v>
      </c>
      <c r="F33" s="10"/>
      <c r="G33" s="10"/>
      <c r="H33" s="126"/>
      <c r="I33" s="126"/>
      <c r="J33" s="119"/>
    </row>
    <row r="34" spans="1:10" x14ac:dyDescent="0.25">
      <c r="A34" s="120"/>
      <c r="B34" s="126"/>
      <c r="C34" s="126"/>
      <c r="D34" s="126"/>
      <c r="E34" s="126"/>
      <c r="F34" s="126"/>
      <c r="G34" s="126"/>
      <c r="H34" s="126"/>
      <c r="I34" s="126"/>
      <c r="J34" s="119"/>
    </row>
    <row r="35" spans="1:10" x14ac:dyDescent="0.25">
      <c r="A35" s="120"/>
      <c r="B35" s="126"/>
      <c r="C35" s="126"/>
      <c r="D35" s="126"/>
      <c r="E35" s="126"/>
      <c r="F35" s="126"/>
      <c r="G35" s="126"/>
      <c r="H35" s="126"/>
      <c r="I35" s="126"/>
      <c r="J35" s="119"/>
    </row>
    <row r="36" spans="1:10" x14ac:dyDescent="0.25">
      <c r="A36" s="120"/>
      <c r="B36" s="126"/>
      <c r="C36" s="11" t="str">
        <f>'[2]Planilha Orcamentária'!C53</f>
        <v>Willian Nunes Dornelas</v>
      </c>
      <c r="D36" s="11"/>
      <c r="E36" s="11"/>
      <c r="F36" s="11"/>
      <c r="G36" s="11"/>
      <c r="H36" s="126"/>
      <c r="I36" s="126"/>
      <c r="J36" s="119"/>
    </row>
    <row r="37" spans="1:10" x14ac:dyDescent="0.25">
      <c r="A37" s="120"/>
      <c r="B37" s="126"/>
      <c r="C37" s="10" t="str">
        <f>'[2]Planilha Orcamentária'!C54</f>
        <v>Prefeito Municipal de Senhora dos Remédios</v>
      </c>
      <c r="D37" s="10"/>
      <c r="E37" s="10"/>
      <c r="F37" s="10"/>
      <c r="G37" s="10"/>
      <c r="H37" s="126"/>
      <c r="I37" s="126"/>
      <c r="J37" s="119"/>
    </row>
    <row r="38" spans="1:10" x14ac:dyDescent="0.25">
      <c r="A38" s="120"/>
      <c r="B38" s="126"/>
      <c r="C38" s="124"/>
      <c r="D38" s="124"/>
      <c r="E38" s="124"/>
      <c r="F38" s="124"/>
      <c r="G38" s="124"/>
      <c r="H38" s="126"/>
      <c r="I38" s="126"/>
      <c r="J38" s="119"/>
    </row>
    <row r="39" spans="1:10" x14ac:dyDescent="0.25">
      <c r="A39" s="121"/>
      <c r="B39" s="122"/>
      <c r="C39" s="122"/>
      <c r="D39" s="122"/>
      <c r="E39" s="122"/>
      <c r="F39" s="122"/>
      <c r="G39" s="122"/>
      <c r="H39" s="122"/>
      <c r="I39" s="122"/>
      <c r="J39" s="123"/>
    </row>
  </sheetData>
  <mergeCells count="32">
    <mergeCell ref="A1:J1"/>
    <mergeCell ref="A3:J3"/>
    <mergeCell ref="A4:A6"/>
    <mergeCell ref="B4:B6"/>
    <mergeCell ref="C4:I4"/>
    <mergeCell ref="J4:J6"/>
    <mergeCell ref="C5:F5"/>
    <mergeCell ref="G5:I5"/>
    <mergeCell ref="H24:H25"/>
    <mergeCell ref="I24:I25"/>
    <mergeCell ref="A26:J26"/>
    <mergeCell ref="A19:J19"/>
    <mergeCell ref="A20:B21"/>
    <mergeCell ref="C20:J20"/>
    <mergeCell ref="C21:J21"/>
    <mergeCell ref="A22:B22"/>
    <mergeCell ref="J22:J25"/>
    <mergeCell ref="A23:B23"/>
    <mergeCell ref="A24:B25"/>
    <mergeCell ref="C24:C25"/>
    <mergeCell ref="D24:D25"/>
    <mergeCell ref="C37:G37"/>
    <mergeCell ref="C29:D29"/>
    <mergeCell ref="A29:B29"/>
    <mergeCell ref="E24:E25"/>
    <mergeCell ref="F24:F25"/>
    <mergeCell ref="G24:G25"/>
    <mergeCell ref="A27:J27"/>
    <mergeCell ref="C32:G32"/>
    <mergeCell ref="C33:D33"/>
    <mergeCell ref="E33:G33"/>
    <mergeCell ref="C36:G36"/>
  </mergeCells>
  <printOptions horizontalCentered="1"/>
  <pageMargins left="0.511811023622047" right="0.511811023622047" top="0.98425196850393704" bottom="0.78740157480314998" header="0.31496062992126" footer="0.31496062992126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DD8ED-0D92-430B-8BB7-8D710FAAF669}">
  <dimension ref="A1:O67"/>
  <sheetViews>
    <sheetView showGridLines="0" showZeros="0" view="pageBreakPreview" zoomScaleNormal="100" zoomScaleSheetLayoutView="100" workbookViewId="0">
      <selection activeCell="A8" sqref="A8:I8"/>
    </sheetView>
  </sheetViews>
  <sheetFormatPr defaultRowHeight="13.2" x14ac:dyDescent="0.25"/>
  <cols>
    <col min="1" max="1" width="5.44140625" bestFit="1" customWidth="1"/>
    <col min="2" max="2" width="10.88671875" customWidth="1"/>
    <col min="3" max="3" width="24.109375" customWidth="1"/>
    <col min="4" max="4" width="21.88671875" customWidth="1"/>
    <col min="5" max="5" width="10.109375" customWidth="1"/>
    <col min="6" max="6" width="15.5546875" customWidth="1"/>
    <col min="7" max="9" width="12.6640625" style="28" customWidth="1"/>
    <col min="11" max="12" width="12" bestFit="1" customWidth="1"/>
    <col min="14" max="14" width="20.44140625" customWidth="1"/>
  </cols>
  <sheetData>
    <row r="1" spans="1:15" ht="3.75" customHeight="1" thickBot="1" x14ac:dyDescent="0.3">
      <c r="A1" s="35"/>
      <c r="B1" s="35"/>
      <c r="C1" s="35"/>
      <c r="D1" s="35"/>
      <c r="E1" s="35"/>
      <c r="F1" s="35"/>
      <c r="G1" s="36"/>
      <c r="H1" s="36"/>
      <c r="I1" s="36"/>
    </row>
    <row r="2" spans="1:15" s="30" customFormat="1" ht="22.5" customHeight="1" x14ac:dyDescent="0.25">
      <c r="A2" s="206" t="s">
        <v>32</v>
      </c>
      <c r="B2" s="207"/>
      <c r="C2" s="207"/>
      <c r="D2" s="207"/>
      <c r="E2" s="207"/>
      <c r="F2" s="207"/>
      <c r="G2" s="207"/>
      <c r="H2" s="207"/>
      <c r="I2" s="208"/>
      <c r="J2" s="31"/>
      <c r="K2" s="31"/>
      <c r="L2" s="31"/>
      <c r="M2" s="31"/>
      <c r="N2" s="31"/>
      <c r="O2" s="31"/>
    </row>
    <row r="3" spans="1:15" s="19" customFormat="1" ht="15" customHeight="1" x14ac:dyDescent="0.25">
      <c r="A3" s="182" t="s">
        <v>60</v>
      </c>
      <c r="B3" s="180"/>
      <c r="C3" s="180"/>
      <c r="D3" s="180"/>
      <c r="E3" s="183"/>
      <c r="F3" s="179" t="s">
        <v>79</v>
      </c>
      <c r="G3" s="180"/>
      <c r="H3" s="180"/>
      <c r="I3" s="181"/>
    </row>
    <row r="4" spans="1:15" s="19" customFormat="1" ht="15" customHeight="1" x14ac:dyDescent="0.25">
      <c r="A4" s="182" t="s">
        <v>61</v>
      </c>
      <c r="B4" s="180"/>
      <c r="C4" s="180"/>
      <c r="D4" s="180"/>
      <c r="E4" s="183"/>
      <c r="F4" s="179" t="s">
        <v>63</v>
      </c>
      <c r="G4" s="180"/>
      <c r="H4" s="180"/>
      <c r="I4" s="181"/>
    </row>
    <row r="5" spans="1:15" s="19" customFormat="1" ht="15" customHeight="1" x14ac:dyDescent="0.25">
      <c r="A5" s="182" t="s">
        <v>62</v>
      </c>
      <c r="B5" s="180"/>
      <c r="C5" s="180"/>
      <c r="D5" s="180"/>
      <c r="E5" s="183"/>
      <c r="F5" s="32" t="s">
        <v>26</v>
      </c>
      <c r="G5" s="37">
        <v>0.05</v>
      </c>
      <c r="H5" s="209" t="s">
        <v>7</v>
      </c>
      <c r="I5" s="210"/>
    </row>
    <row r="6" spans="1:15" s="19" customFormat="1" ht="17.399999999999999" customHeight="1" thickBot="1" x14ac:dyDescent="0.3">
      <c r="A6" s="216" t="s">
        <v>58</v>
      </c>
      <c r="B6" s="217"/>
      <c r="C6" s="217"/>
      <c r="D6" s="217"/>
      <c r="E6" s="218"/>
      <c r="F6" s="177" t="s">
        <v>27</v>
      </c>
      <c r="G6" s="214" t="s">
        <v>28</v>
      </c>
      <c r="H6" s="33" t="s">
        <v>29</v>
      </c>
      <c r="I6" s="59" t="s">
        <v>30</v>
      </c>
      <c r="L6" s="34">
        <v>0.24329999999999999</v>
      </c>
    </row>
    <row r="7" spans="1:15" ht="15" customHeight="1" thickBot="1" x14ac:dyDescent="0.3">
      <c r="A7" s="219"/>
      <c r="B7" s="220"/>
      <c r="C7" s="220"/>
      <c r="D7" s="220"/>
      <c r="E7" s="221"/>
      <c r="F7" s="178"/>
      <c r="G7" s="215"/>
      <c r="H7" s="33" t="s">
        <v>31</v>
      </c>
      <c r="I7" s="60">
        <f>'COMPOSIÇÃO BDI'!H24</f>
        <v>0.26153973038164535</v>
      </c>
      <c r="K7" s="175" t="s">
        <v>36</v>
      </c>
      <c r="L7" s="176"/>
    </row>
    <row r="8" spans="1:15" ht="7.5" customHeight="1" x14ac:dyDescent="0.25">
      <c r="A8" s="203"/>
      <c r="B8" s="204"/>
      <c r="C8" s="204"/>
      <c r="D8" s="204"/>
      <c r="E8" s="204"/>
      <c r="F8" s="204"/>
      <c r="G8" s="204"/>
      <c r="H8" s="204"/>
      <c r="I8" s="205"/>
    </row>
    <row r="9" spans="1:15" ht="46.8" customHeight="1" x14ac:dyDescent="0.25">
      <c r="A9" s="61" t="s">
        <v>0</v>
      </c>
      <c r="B9" s="52" t="s">
        <v>4</v>
      </c>
      <c r="C9" s="189" t="s">
        <v>1</v>
      </c>
      <c r="D9" s="190"/>
      <c r="E9" s="52" t="s">
        <v>3</v>
      </c>
      <c r="F9" s="52" t="s">
        <v>2</v>
      </c>
      <c r="G9" s="53" t="s">
        <v>34</v>
      </c>
      <c r="H9" s="53" t="s">
        <v>33</v>
      </c>
      <c r="I9" s="62" t="s">
        <v>5</v>
      </c>
      <c r="K9" s="186" t="s">
        <v>34</v>
      </c>
      <c r="L9" s="186" t="s">
        <v>33</v>
      </c>
    </row>
    <row r="10" spans="1:15" s="19" customFormat="1" ht="18" customHeight="1" thickBot="1" x14ac:dyDescent="0.3">
      <c r="A10" s="63">
        <v>1</v>
      </c>
      <c r="B10" s="50"/>
      <c r="C10" s="184" t="s">
        <v>57</v>
      </c>
      <c r="D10" s="185"/>
      <c r="E10" s="51"/>
      <c r="F10" s="51"/>
      <c r="G10" s="51"/>
      <c r="H10" s="51"/>
      <c r="I10" s="64">
        <f>SUM(I11:I11)</f>
        <v>53315.822855254286</v>
      </c>
      <c r="K10" s="187"/>
      <c r="L10" s="187"/>
    </row>
    <row r="11" spans="1:15" s="19" customFormat="1" ht="36.6" customHeight="1" x14ac:dyDescent="0.25">
      <c r="A11" s="65" t="s">
        <v>59</v>
      </c>
      <c r="B11" s="20" t="s">
        <v>64</v>
      </c>
      <c r="C11" s="195" t="s">
        <v>65</v>
      </c>
      <c r="D11" s="196"/>
      <c r="E11" s="21" t="s">
        <v>47</v>
      </c>
      <c r="F11" s="22">
        <f>40*4*7</f>
        <v>1120</v>
      </c>
      <c r="G11" s="24">
        <f>120.75/3.2</f>
        <v>37.734375</v>
      </c>
      <c r="H11" s="24">
        <f>G11*$I$7+G11</f>
        <v>47.603413263619899</v>
      </c>
      <c r="I11" s="66">
        <f>F11*H11</f>
        <v>53315.822855254286</v>
      </c>
      <c r="K11">
        <v>12.88</v>
      </c>
      <c r="L11" s="38">
        <f>$L$6*K11+K11</f>
        <v>16.013704000000001</v>
      </c>
      <c r="M11" s="38">
        <f>L11*F11</f>
        <v>17935.348480000001</v>
      </c>
      <c r="N11" s="38">
        <v>18.39</v>
      </c>
    </row>
    <row r="12" spans="1:15" s="19" customFormat="1" ht="18" hidden="1" customHeight="1" x14ac:dyDescent="0.25">
      <c r="A12" s="67">
        <v>16</v>
      </c>
      <c r="B12" s="41"/>
      <c r="C12" s="212"/>
      <c r="D12" s="213"/>
      <c r="E12" s="40"/>
      <c r="F12" s="40"/>
      <c r="G12" s="40"/>
      <c r="H12" s="40"/>
      <c r="I12" s="68"/>
      <c r="K12" s="39"/>
      <c r="L12" s="38"/>
      <c r="N12" s="38"/>
    </row>
    <row r="13" spans="1:15" s="19" customFormat="1" ht="20.100000000000001" hidden="1" customHeight="1" x14ac:dyDescent="0.25">
      <c r="A13" s="65"/>
      <c r="B13" s="20"/>
      <c r="C13" s="191"/>
      <c r="D13" s="192"/>
      <c r="E13" s="21"/>
      <c r="F13" s="22"/>
      <c r="G13" s="24"/>
      <c r="H13" s="24"/>
      <c r="I13" s="66"/>
      <c r="K13"/>
      <c r="L13" s="38"/>
      <c r="N13" s="38"/>
    </row>
    <row r="14" spans="1:15" s="19" customFormat="1" ht="20.100000000000001" hidden="1" customHeight="1" x14ac:dyDescent="0.25">
      <c r="A14" s="65"/>
      <c r="B14" s="20"/>
      <c r="C14" s="191"/>
      <c r="D14" s="192"/>
      <c r="E14" s="21"/>
      <c r="F14" s="22"/>
      <c r="G14" s="24"/>
      <c r="H14" s="24"/>
      <c r="I14" s="66"/>
      <c r="K14"/>
      <c r="L14" s="38"/>
      <c r="N14" s="38"/>
    </row>
    <row r="15" spans="1:15" s="19" customFormat="1" ht="20.100000000000001" hidden="1" customHeight="1" x14ac:dyDescent="0.25">
      <c r="A15" s="65" t="s">
        <v>48</v>
      </c>
      <c r="I15" s="66"/>
      <c r="K15"/>
      <c r="L15" s="38"/>
      <c r="N15" s="38"/>
    </row>
    <row r="16" spans="1:15" s="19" customFormat="1" ht="20.100000000000001" hidden="1" customHeight="1" x14ac:dyDescent="0.25">
      <c r="A16" s="65" t="s">
        <v>49</v>
      </c>
      <c r="B16" s="20"/>
      <c r="C16" s="191"/>
      <c r="D16" s="192"/>
      <c r="E16" s="21"/>
      <c r="F16" s="22"/>
      <c r="G16" s="24"/>
      <c r="H16" s="24"/>
      <c r="I16" s="66">
        <f t="shared" ref="I16:I23" si="0">F16*H16</f>
        <v>0</v>
      </c>
      <c r="K16"/>
      <c r="L16" s="38"/>
      <c r="N16" s="38"/>
    </row>
    <row r="17" spans="1:14" s="19" customFormat="1" ht="20.100000000000001" hidden="1" customHeight="1" x14ac:dyDescent="0.25">
      <c r="A17" s="65" t="s">
        <v>50</v>
      </c>
      <c r="B17" s="20"/>
      <c r="C17" s="191"/>
      <c r="D17" s="192"/>
      <c r="E17" s="21"/>
      <c r="F17" s="22"/>
      <c r="G17" s="24"/>
      <c r="H17" s="24"/>
      <c r="I17" s="66">
        <f t="shared" si="0"/>
        <v>0</v>
      </c>
      <c r="K17"/>
      <c r="L17" s="38"/>
      <c r="N17" s="38"/>
    </row>
    <row r="18" spans="1:14" s="19" customFormat="1" ht="20.100000000000001" hidden="1" customHeight="1" x14ac:dyDescent="0.25">
      <c r="A18" s="65" t="s">
        <v>51</v>
      </c>
      <c r="B18" s="20"/>
      <c r="C18" s="191"/>
      <c r="D18" s="192"/>
      <c r="E18" s="21"/>
      <c r="F18" s="22"/>
      <c r="G18" s="24"/>
      <c r="H18" s="24"/>
      <c r="I18" s="66">
        <f t="shared" si="0"/>
        <v>0</v>
      </c>
      <c r="K18"/>
      <c r="L18" s="38"/>
      <c r="N18" s="38"/>
    </row>
    <row r="19" spans="1:14" s="19" customFormat="1" ht="20.100000000000001" hidden="1" customHeight="1" x14ac:dyDescent="0.25">
      <c r="A19" s="65" t="s">
        <v>52</v>
      </c>
      <c r="B19" s="20"/>
      <c r="C19" s="191"/>
      <c r="D19" s="192"/>
      <c r="E19" s="21"/>
      <c r="F19" s="22"/>
      <c r="G19" s="24"/>
      <c r="H19" s="24"/>
      <c r="I19" s="66">
        <f t="shared" si="0"/>
        <v>0</v>
      </c>
      <c r="K19"/>
      <c r="L19" s="38"/>
      <c r="N19" s="38"/>
    </row>
    <row r="20" spans="1:14" s="19" customFormat="1" ht="20.100000000000001" hidden="1" customHeight="1" x14ac:dyDescent="0.25">
      <c r="A20" s="65" t="s">
        <v>53</v>
      </c>
      <c r="B20" s="20"/>
      <c r="C20" s="191"/>
      <c r="D20" s="192"/>
      <c r="E20" s="21"/>
      <c r="F20" s="22"/>
      <c r="G20" s="24"/>
      <c r="H20" s="24"/>
      <c r="I20" s="66">
        <f t="shared" si="0"/>
        <v>0</v>
      </c>
      <c r="K20"/>
      <c r="L20" s="38"/>
      <c r="N20" s="38"/>
    </row>
    <row r="21" spans="1:14" s="19" customFormat="1" ht="20.100000000000001" hidden="1" customHeight="1" x14ac:dyDescent="0.25">
      <c r="A21" s="65" t="s">
        <v>54</v>
      </c>
      <c r="B21" s="20"/>
      <c r="C21" s="191"/>
      <c r="D21" s="192"/>
      <c r="E21" s="21"/>
      <c r="F21" s="22"/>
      <c r="G21" s="24"/>
      <c r="H21" s="24"/>
      <c r="I21" s="66">
        <f t="shared" si="0"/>
        <v>0</v>
      </c>
      <c r="K21"/>
      <c r="L21" s="38"/>
      <c r="N21" s="38"/>
    </row>
    <row r="22" spans="1:14" s="19" customFormat="1" ht="20.100000000000001" hidden="1" customHeight="1" x14ac:dyDescent="0.25">
      <c r="A22" s="65" t="s">
        <v>55</v>
      </c>
      <c r="B22" s="20"/>
      <c r="C22" s="191"/>
      <c r="D22" s="192"/>
      <c r="E22" s="21"/>
      <c r="F22" s="22"/>
      <c r="G22" s="24"/>
      <c r="H22" s="24"/>
      <c r="I22" s="66">
        <f t="shared" si="0"/>
        <v>0</v>
      </c>
      <c r="K22"/>
      <c r="L22" s="38"/>
      <c r="N22" s="38"/>
    </row>
    <row r="23" spans="1:14" s="19" customFormat="1" ht="20.100000000000001" hidden="1" customHeight="1" x14ac:dyDescent="0.25">
      <c r="A23" s="65" t="s">
        <v>56</v>
      </c>
      <c r="B23" s="20"/>
      <c r="C23" s="191"/>
      <c r="D23" s="192"/>
      <c r="E23" s="21"/>
      <c r="F23" s="22"/>
      <c r="G23" s="24"/>
      <c r="H23" s="24"/>
      <c r="I23" s="66">
        <f t="shared" si="0"/>
        <v>0</v>
      </c>
      <c r="K23"/>
      <c r="L23" s="38"/>
      <c r="N23" s="38"/>
    </row>
    <row r="24" spans="1:14" s="19" customFormat="1" ht="20.100000000000001" hidden="1" customHeight="1" x14ac:dyDescent="0.25">
      <c r="A24" s="65"/>
      <c r="B24" s="20"/>
      <c r="C24" s="191"/>
      <c r="D24" s="192"/>
      <c r="E24" s="21"/>
      <c r="F24" s="22"/>
      <c r="G24" s="24"/>
      <c r="H24" s="24"/>
      <c r="I24" s="66"/>
      <c r="K24"/>
      <c r="L24" s="38"/>
      <c r="N24" s="38"/>
    </row>
    <row r="25" spans="1:14" s="19" customFormat="1" ht="20.100000000000001" hidden="1" customHeight="1" x14ac:dyDescent="0.25">
      <c r="A25" s="65"/>
      <c r="B25" s="20"/>
      <c r="C25" s="57"/>
      <c r="D25" s="58"/>
      <c r="E25" s="21"/>
      <c r="F25" s="22"/>
      <c r="G25" s="24"/>
      <c r="H25" s="24"/>
      <c r="I25" s="66"/>
      <c r="K25"/>
      <c r="L25" s="38"/>
      <c r="N25" s="38"/>
    </row>
    <row r="26" spans="1:14" s="19" customFormat="1" ht="20.100000000000001" hidden="1" customHeight="1" x14ac:dyDescent="0.25">
      <c r="A26" s="65"/>
      <c r="B26" s="20"/>
      <c r="C26" s="57"/>
      <c r="D26" s="58"/>
      <c r="E26" s="21"/>
      <c r="F26" s="22"/>
      <c r="G26" s="24"/>
      <c r="H26" s="24"/>
      <c r="I26" s="66"/>
      <c r="K26"/>
      <c r="L26" s="38"/>
      <c r="N26" s="38"/>
    </row>
    <row r="27" spans="1:14" s="19" customFormat="1" ht="20.100000000000001" hidden="1" customHeight="1" x14ac:dyDescent="0.25">
      <c r="A27" s="65"/>
      <c r="B27" s="20"/>
      <c r="C27" s="57"/>
      <c r="D27" s="58"/>
      <c r="E27" s="21"/>
      <c r="F27" s="22"/>
      <c r="G27" s="24"/>
      <c r="H27" s="24"/>
      <c r="I27" s="66"/>
      <c r="K27"/>
      <c r="L27" s="38"/>
      <c r="N27" s="38"/>
    </row>
    <row r="28" spans="1:14" s="19" customFormat="1" ht="20.100000000000001" hidden="1" customHeight="1" x14ac:dyDescent="0.25">
      <c r="A28" s="65"/>
      <c r="B28" s="20"/>
      <c r="C28" s="57"/>
      <c r="D28" s="58"/>
      <c r="E28" s="21"/>
      <c r="F28" s="22"/>
      <c r="G28" s="24"/>
      <c r="H28" s="24"/>
      <c r="I28" s="66"/>
      <c r="K28"/>
      <c r="L28" s="38"/>
      <c r="N28" s="38"/>
    </row>
    <row r="29" spans="1:14" s="19" customFormat="1" ht="20.100000000000001" hidden="1" customHeight="1" x14ac:dyDescent="0.25">
      <c r="A29" s="65"/>
      <c r="B29" s="20"/>
      <c r="C29" s="57"/>
      <c r="D29" s="58"/>
      <c r="E29" s="21"/>
      <c r="F29" s="22"/>
      <c r="G29" s="24"/>
      <c r="H29" s="24"/>
      <c r="I29" s="66"/>
      <c r="K29"/>
      <c r="L29" s="38"/>
      <c r="N29" s="38"/>
    </row>
    <row r="30" spans="1:14" s="19" customFormat="1" ht="20.100000000000001" hidden="1" customHeight="1" x14ac:dyDescent="0.25">
      <c r="A30" s="65"/>
      <c r="B30" s="20"/>
      <c r="C30" s="57"/>
      <c r="D30" s="58"/>
      <c r="E30" s="21"/>
      <c r="F30" s="22"/>
      <c r="G30" s="24"/>
      <c r="H30" s="24"/>
      <c r="I30" s="66"/>
      <c r="K30"/>
      <c r="L30" s="38"/>
      <c r="N30" s="38"/>
    </row>
    <row r="31" spans="1:14" s="19" customFormat="1" ht="20.100000000000001" hidden="1" customHeight="1" x14ac:dyDescent="0.25">
      <c r="A31" s="65"/>
      <c r="B31" s="20"/>
      <c r="C31" s="57"/>
      <c r="D31" s="58"/>
      <c r="E31" s="21"/>
      <c r="F31" s="22"/>
      <c r="G31" s="24"/>
      <c r="H31" s="24"/>
      <c r="I31" s="66"/>
      <c r="K31"/>
      <c r="L31" s="38"/>
      <c r="N31" s="38"/>
    </row>
    <row r="32" spans="1:14" s="19" customFormat="1" ht="20.100000000000001" hidden="1" customHeight="1" x14ac:dyDescent="0.25">
      <c r="A32" s="65"/>
      <c r="B32" s="20"/>
      <c r="C32" s="57"/>
      <c r="D32" s="58"/>
      <c r="E32" s="21"/>
      <c r="F32" s="22"/>
      <c r="G32" s="24"/>
      <c r="H32" s="24"/>
      <c r="I32" s="66"/>
      <c r="K32"/>
      <c r="L32" s="38"/>
      <c r="N32" s="38"/>
    </row>
    <row r="33" spans="1:14" s="19" customFormat="1" ht="20.100000000000001" hidden="1" customHeight="1" x14ac:dyDescent="0.25">
      <c r="A33" s="65"/>
      <c r="B33" s="20"/>
      <c r="C33" s="57"/>
      <c r="D33" s="58"/>
      <c r="E33" s="21"/>
      <c r="F33" s="22"/>
      <c r="G33" s="24"/>
      <c r="H33" s="24"/>
      <c r="I33" s="66"/>
      <c r="K33"/>
      <c r="L33" s="38"/>
      <c r="N33" s="38"/>
    </row>
    <row r="34" spans="1:14" s="19" customFormat="1" ht="30" hidden="1" customHeight="1" x14ac:dyDescent="0.25">
      <c r="A34" s="65" t="s">
        <v>46</v>
      </c>
      <c r="B34" s="20"/>
      <c r="C34" s="195"/>
      <c r="D34" s="196"/>
      <c r="E34" s="21"/>
      <c r="F34" s="22"/>
      <c r="G34" s="24"/>
      <c r="H34" s="24"/>
      <c r="I34" s="66"/>
      <c r="K34" s="24">
        <v>45.08</v>
      </c>
      <c r="L34" s="38">
        <f>$L$6*K34+K34</f>
        <v>56.047963999999993</v>
      </c>
      <c r="N34" s="38">
        <f>L34*F34</f>
        <v>0</v>
      </c>
    </row>
    <row r="35" spans="1:14" s="19" customFormat="1" ht="20.100000000000001" hidden="1" customHeight="1" x14ac:dyDescent="0.25">
      <c r="A35" s="65" t="s">
        <v>43</v>
      </c>
      <c r="B35" s="20" t="s">
        <v>41</v>
      </c>
      <c r="C35" s="195" t="s">
        <v>42</v>
      </c>
      <c r="D35" s="196"/>
      <c r="E35" s="21" t="s">
        <v>35</v>
      </c>
      <c r="F35" s="22" t="e">
        <f>#REF!</f>
        <v>#REF!</v>
      </c>
      <c r="G35" s="24">
        <v>29.11</v>
      </c>
      <c r="H35" s="24">
        <f>G35*$I$7+G35</f>
        <v>36.723421551409693</v>
      </c>
      <c r="I35" s="66"/>
      <c r="K35" s="39"/>
      <c r="L35" s="38"/>
    </row>
    <row r="36" spans="1:14" s="19" customFormat="1" ht="20.100000000000001" hidden="1" customHeight="1" x14ac:dyDescent="0.25">
      <c r="A36" s="65" t="s">
        <v>44</v>
      </c>
      <c r="B36" s="20" t="s">
        <v>37</v>
      </c>
      <c r="C36" s="195" t="s">
        <v>38</v>
      </c>
      <c r="D36" s="196"/>
      <c r="E36" s="21" t="s">
        <v>9</v>
      </c>
      <c r="F36" s="22" t="e">
        <f>#REF!</f>
        <v>#REF!</v>
      </c>
      <c r="G36" s="24">
        <v>41.17</v>
      </c>
      <c r="H36" s="24">
        <f>G36*$I$7+G36</f>
        <v>51.93759069981234</v>
      </c>
      <c r="I36" s="66"/>
      <c r="K36" s="39"/>
      <c r="L36" s="38"/>
    </row>
    <row r="37" spans="1:14" s="19" customFormat="1" ht="30" hidden="1" customHeight="1" x14ac:dyDescent="0.25">
      <c r="A37" s="65" t="s">
        <v>45</v>
      </c>
      <c r="B37" s="20" t="s">
        <v>39</v>
      </c>
      <c r="C37" s="195" t="s">
        <v>40</v>
      </c>
      <c r="D37" s="196"/>
      <c r="E37" s="21" t="s">
        <v>10</v>
      </c>
      <c r="F37" s="22">
        <v>4</v>
      </c>
      <c r="G37" s="24">
        <v>276.41000000000003</v>
      </c>
      <c r="H37" s="24">
        <f>G37*$I$7+G37</f>
        <v>348.70219687479062</v>
      </c>
      <c r="I37" s="66"/>
      <c r="K37" s="39"/>
      <c r="L37" s="38"/>
    </row>
    <row r="38" spans="1:14" ht="4.95" customHeight="1" x14ac:dyDescent="0.25">
      <c r="A38" s="69"/>
      <c r="B38" s="45"/>
      <c r="C38" s="193"/>
      <c r="D38" s="194"/>
      <c r="E38" s="46"/>
      <c r="F38" s="47"/>
      <c r="G38" s="48"/>
      <c r="H38" s="49">
        <f>G38*$I$7+G38</f>
        <v>0</v>
      </c>
      <c r="I38" s="70">
        <f>F38*H38</f>
        <v>0</v>
      </c>
      <c r="L38" s="38">
        <f>$L$6*K38+K38</f>
        <v>0</v>
      </c>
    </row>
    <row r="39" spans="1:14" s="19" customFormat="1" ht="18" hidden="1" customHeight="1" x14ac:dyDescent="0.25">
      <c r="A39" s="71" t="s">
        <v>17</v>
      </c>
      <c r="B39" s="42" t="s">
        <v>15</v>
      </c>
      <c r="C39" s="223" t="s">
        <v>16</v>
      </c>
      <c r="D39" s="224"/>
      <c r="E39" s="43" t="s">
        <v>14</v>
      </c>
      <c r="F39" s="44"/>
      <c r="G39" s="225" t="s">
        <v>13</v>
      </c>
      <c r="H39" s="226"/>
      <c r="I39" s="227"/>
      <c r="L39" s="38">
        <f>$L$6*K39+K39</f>
        <v>0</v>
      </c>
    </row>
    <row r="40" spans="1:14" s="19" customFormat="1" ht="30" hidden="1" customHeight="1" x14ac:dyDescent="0.25">
      <c r="A40" s="72"/>
      <c r="B40" s="54" t="s">
        <v>18</v>
      </c>
      <c r="C40" s="231" t="s">
        <v>25</v>
      </c>
      <c r="D40" s="232"/>
      <c r="E40" s="55" t="s">
        <v>19</v>
      </c>
      <c r="F40" s="56"/>
      <c r="G40" s="200" t="s">
        <v>13</v>
      </c>
      <c r="H40" s="201"/>
      <c r="I40" s="202"/>
      <c r="L40" s="38">
        <f>$L$6*K40+K40</f>
        <v>0</v>
      </c>
    </row>
    <row r="41" spans="1:14" ht="18" customHeight="1" thickBot="1" x14ac:dyDescent="0.3">
      <c r="A41" s="229" t="s">
        <v>11</v>
      </c>
      <c r="B41" s="230"/>
      <c r="C41" s="230"/>
      <c r="D41" s="230"/>
      <c r="E41" s="230"/>
      <c r="F41" s="230"/>
      <c r="G41" s="230"/>
      <c r="H41" s="230"/>
      <c r="I41" s="73">
        <f>I10</f>
        <v>53315.822855254286</v>
      </c>
      <c r="M41" s="28">
        <f>SUM(M11:M11)</f>
        <v>17935.348480000001</v>
      </c>
      <c r="N41" s="28">
        <f>SUM(N12:N40)</f>
        <v>0</v>
      </c>
    </row>
    <row r="42" spans="1:14" ht="30" customHeight="1" thickBot="1" x14ac:dyDescent="0.3">
      <c r="A42" s="197" t="s">
        <v>66</v>
      </c>
      <c r="B42" s="198"/>
      <c r="C42" s="198"/>
      <c r="D42" s="198"/>
      <c r="E42" s="198"/>
      <c r="F42" s="198"/>
      <c r="G42" s="198"/>
      <c r="H42" s="198"/>
      <c r="I42" s="199"/>
    </row>
    <row r="43" spans="1:14" ht="8.1" customHeight="1" x14ac:dyDescent="0.25">
      <c r="A43" s="228"/>
      <c r="B43" s="228"/>
      <c r="C43" s="228"/>
      <c r="D43" s="228"/>
      <c r="E43" s="228"/>
      <c r="F43" s="228"/>
      <c r="G43" s="228"/>
      <c r="H43" s="228"/>
      <c r="I43" s="228"/>
    </row>
    <row r="44" spans="1:14" ht="11.25" customHeight="1" x14ac:dyDescent="0.25">
      <c r="A44" s="15"/>
      <c r="B44" s="15"/>
      <c r="C44" s="15"/>
      <c r="D44" s="15"/>
      <c r="E44" s="15"/>
      <c r="F44" s="15"/>
      <c r="G44" s="25"/>
      <c r="H44" s="25"/>
      <c r="I44" s="25"/>
    </row>
    <row r="45" spans="1:14" ht="25.2" customHeight="1" x14ac:dyDescent="0.25">
      <c r="A45" s="15"/>
      <c r="B45" s="15"/>
      <c r="C45" s="15"/>
      <c r="D45" s="15"/>
      <c r="E45" s="15"/>
      <c r="F45" s="15"/>
      <c r="G45" s="25"/>
      <c r="H45" s="25"/>
      <c r="I45" s="25"/>
    </row>
    <row r="46" spans="1:14" ht="11.25" customHeight="1" x14ac:dyDescent="0.25">
      <c r="A46" s="15"/>
      <c r="B46" s="211"/>
      <c r="C46" s="211"/>
      <c r="D46" s="17"/>
      <c r="E46" s="15"/>
      <c r="F46" s="188"/>
      <c r="G46" s="188"/>
      <c r="H46" s="26"/>
      <c r="I46" s="25"/>
      <c r="K46" s="28">
        <f>I41/7</f>
        <v>7616.5461221791838</v>
      </c>
    </row>
    <row r="47" spans="1:14" x14ac:dyDescent="0.25">
      <c r="A47" s="16"/>
      <c r="B47" s="23" t="s">
        <v>8</v>
      </c>
      <c r="C47" s="23"/>
      <c r="D47" s="23"/>
      <c r="E47" s="16"/>
      <c r="F47" s="222" t="s">
        <v>6</v>
      </c>
      <c r="G47" s="222"/>
      <c r="H47" s="27"/>
      <c r="I47" s="29"/>
    </row>
    <row r="49" spans="1:9" ht="18" customHeight="1" x14ac:dyDescent="0.25"/>
    <row r="50" spans="1:9" ht="11.25" customHeight="1" x14ac:dyDescent="0.25">
      <c r="A50" s="15"/>
      <c r="B50" s="211"/>
      <c r="C50" s="211"/>
      <c r="D50" s="17"/>
      <c r="E50" s="15"/>
      <c r="F50" s="211"/>
      <c r="G50" s="211"/>
      <c r="H50" s="26"/>
      <c r="I50" s="25"/>
    </row>
    <row r="51" spans="1:9" x14ac:dyDescent="0.25">
      <c r="A51" s="16"/>
      <c r="B51" s="23" t="s">
        <v>12</v>
      </c>
      <c r="C51" s="23"/>
      <c r="D51" s="18"/>
      <c r="E51" s="16"/>
      <c r="F51" s="222"/>
      <c r="G51" s="222"/>
      <c r="H51" s="27"/>
      <c r="I51" s="29"/>
    </row>
    <row r="52" spans="1:9" ht="11.25" customHeight="1" x14ac:dyDescent="0.25"/>
    <row r="53" spans="1:9" ht="9.75" customHeight="1" x14ac:dyDescent="0.25"/>
    <row r="54" spans="1:9" ht="14.1" customHeight="1" x14ac:dyDescent="0.25"/>
    <row r="60" spans="1:9" x14ac:dyDescent="0.25">
      <c r="D60">
        <f>(((10.63+10.63)/2)*7)+(((11.505+12.395)/2)*7)+(((11.795+11.905)/2)*7)+(((14.08+14.505)/2)*7)+(((38+37.94)/2)*7)+(((9.95+9.955)/2)*7)+(((26+26.365)/2)*7)+(((14.6+15.53)/2)*7)+(((7.35+7.435)/2)*7)+(((6.55+7.245)/2)*7)</f>
        <v>1065.2775000000001</v>
      </c>
      <c r="E60" t="s">
        <v>20</v>
      </c>
    </row>
    <row r="61" spans="1:9" x14ac:dyDescent="0.25">
      <c r="D61">
        <f>((10.63+10.63)+(11.505+12.395)+(11.795+11.905)+(14.08+14.505)+(38+37.94)+(9.95+9.955)+(26+26.365)+(14.6+15.53)+(7.35+7.435)+(6.55+7.245))*0.5</f>
        <v>152.1825</v>
      </c>
      <c r="E61" t="s">
        <v>21</v>
      </c>
    </row>
    <row r="62" spans="1:9" x14ac:dyDescent="0.25">
      <c r="D62">
        <f>D60-D61</f>
        <v>913.09500000000014</v>
      </c>
      <c r="E62" t="s">
        <v>22</v>
      </c>
    </row>
    <row r="63" spans="1:9" x14ac:dyDescent="0.25">
      <c r="D63">
        <f>(10.63+10.63)+(11.505+12.395)+(11.795+11.905)+(14.08+14.505)+(38+37.94)+(9.95+9.955)+(26+26.365)+(14.6+15.53)+(7.35+7.435)+(6.55+7.245)</f>
        <v>304.36500000000001</v>
      </c>
      <c r="E63" t="s">
        <v>23</v>
      </c>
    </row>
    <row r="64" spans="1:9" x14ac:dyDescent="0.25">
      <c r="D64">
        <f>743/100</f>
        <v>7.43</v>
      </c>
      <c r="E64" t="s">
        <v>24</v>
      </c>
    </row>
    <row r="67" spans="5:5" x14ac:dyDescent="0.25">
      <c r="E67">
        <f>(6.5*6.5)+(3.5*3.5)^0.5</f>
        <v>45.75</v>
      </c>
    </row>
  </sheetData>
  <mergeCells count="47">
    <mergeCell ref="F51:G51"/>
    <mergeCell ref="B50:C50"/>
    <mergeCell ref="F47:G47"/>
    <mergeCell ref="C39:D39"/>
    <mergeCell ref="G39:I39"/>
    <mergeCell ref="A43:I43"/>
    <mergeCell ref="B46:C46"/>
    <mergeCell ref="A41:H41"/>
    <mergeCell ref="C40:D40"/>
    <mergeCell ref="F50:G50"/>
    <mergeCell ref="C12:D12"/>
    <mergeCell ref="C13:D13"/>
    <mergeCell ref="C14:D14"/>
    <mergeCell ref="C16:D16"/>
    <mergeCell ref="C34:D34"/>
    <mergeCell ref="C19:D19"/>
    <mergeCell ref="C20:D20"/>
    <mergeCell ref="C21:D21"/>
    <mergeCell ref="A2:I2"/>
    <mergeCell ref="H5:I5"/>
    <mergeCell ref="A5:E5"/>
    <mergeCell ref="F3:I3"/>
    <mergeCell ref="C36:D36"/>
    <mergeCell ref="G6:G7"/>
    <mergeCell ref="A6:E7"/>
    <mergeCell ref="F46:G46"/>
    <mergeCell ref="C9:D9"/>
    <mergeCell ref="C24:D24"/>
    <mergeCell ref="C23:D23"/>
    <mergeCell ref="C17:D17"/>
    <mergeCell ref="C18:D18"/>
    <mergeCell ref="C38:D38"/>
    <mergeCell ref="C22:D22"/>
    <mergeCell ref="C35:D35"/>
    <mergeCell ref="C37:D37"/>
    <mergeCell ref="C11:D11"/>
    <mergeCell ref="A42:I42"/>
    <mergeCell ref="G40:I40"/>
    <mergeCell ref="K7:L7"/>
    <mergeCell ref="F6:F7"/>
    <mergeCell ref="F4:I4"/>
    <mergeCell ref="A3:E3"/>
    <mergeCell ref="C10:D10"/>
    <mergeCell ref="K9:K10"/>
    <mergeCell ref="L9:L10"/>
    <mergeCell ref="A4:E4"/>
    <mergeCell ref="A8:I8"/>
  </mergeCells>
  <printOptions horizontalCentered="1"/>
  <pageMargins left="0" right="0" top="0.59055118110236204" bottom="0" header="0" footer="0"/>
  <pageSetup paperSize="9" scale="10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C298B-5E8F-4045-9644-E17B0EFB31AC}">
  <sheetPr>
    <pageSetUpPr fitToPage="1"/>
  </sheetPr>
  <dimension ref="A1:K19"/>
  <sheetViews>
    <sheetView tabSelected="1" view="pageBreakPreview" zoomScaleNormal="100" zoomScaleSheetLayoutView="100" workbookViewId="0">
      <selection activeCell="D18" sqref="D18"/>
    </sheetView>
  </sheetViews>
  <sheetFormatPr defaultRowHeight="13.2" x14ac:dyDescent="0.25"/>
  <cols>
    <col min="1" max="1" width="9.33203125" customWidth="1"/>
    <col min="2" max="2" width="61.109375" bestFit="1" customWidth="1"/>
    <col min="3" max="3" width="24.6640625" customWidth="1"/>
    <col min="4" max="4" width="20.6640625" customWidth="1"/>
    <col min="5" max="11" width="17.6640625" customWidth="1"/>
  </cols>
  <sheetData>
    <row r="1" spans="1:11" ht="13.8" x14ac:dyDescent="0.25">
      <c r="A1" s="241" t="s">
        <v>67</v>
      </c>
      <c r="B1" s="242"/>
      <c r="C1" s="242"/>
      <c r="D1" s="242"/>
      <c r="E1" s="242"/>
      <c r="F1" s="242"/>
      <c r="G1" s="242"/>
      <c r="H1" s="242"/>
      <c r="I1" s="242"/>
      <c r="J1" s="242"/>
      <c r="K1" s="243"/>
    </row>
    <row r="2" spans="1:11" ht="26.4" customHeight="1" x14ac:dyDescent="0.25">
      <c r="A2" s="244" t="str">
        <f>'[2]Planilha Orcamentária'!A2</f>
        <v>PREFEITURA MUNICIPAL DE SENHORA DOS REMÉDIOS/MG</v>
      </c>
      <c r="B2" s="245"/>
      <c r="C2" s="245"/>
      <c r="D2" s="246"/>
      <c r="E2" s="239" t="s">
        <v>78</v>
      </c>
      <c r="F2" s="240"/>
      <c r="G2" s="240"/>
      <c r="H2" s="237">
        <f>'Modelo Planilha Orcamentaria'!I41</f>
        <v>53315.822855254286</v>
      </c>
      <c r="I2" s="237"/>
      <c r="J2" s="238"/>
      <c r="K2" s="74" t="s">
        <v>80</v>
      </c>
    </row>
    <row r="3" spans="1:11" x14ac:dyDescent="0.25">
      <c r="A3" s="247" t="s">
        <v>61</v>
      </c>
      <c r="B3" s="248"/>
      <c r="C3" s="248"/>
      <c r="D3" s="249"/>
      <c r="E3" s="250" t="s">
        <v>81</v>
      </c>
      <c r="F3" s="251"/>
      <c r="G3" s="251"/>
      <c r="H3" s="251"/>
      <c r="I3" s="251"/>
      <c r="J3" s="251"/>
      <c r="K3" s="252"/>
    </row>
    <row r="4" spans="1:11" x14ac:dyDescent="0.25">
      <c r="A4" s="256" t="s">
        <v>77</v>
      </c>
      <c r="B4" s="257"/>
      <c r="C4" s="257"/>
      <c r="D4" s="258"/>
      <c r="E4" s="253"/>
      <c r="F4" s="254"/>
      <c r="G4" s="254"/>
      <c r="H4" s="254"/>
      <c r="I4" s="254"/>
      <c r="J4" s="254"/>
      <c r="K4" s="255"/>
    </row>
    <row r="5" spans="1:11" x14ac:dyDescent="0.25">
      <c r="A5" s="75" t="s">
        <v>0</v>
      </c>
      <c r="B5" s="76" t="s">
        <v>68</v>
      </c>
      <c r="C5" s="77" t="s">
        <v>69</v>
      </c>
      <c r="D5" s="77" t="s">
        <v>70</v>
      </c>
      <c r="E5" s="76" t="s">
        <v>71</v>
      </c>
      <c r="F5" s="76" t="s">
        <v>72</v>
      </c>
      <c r="G5" s="76" t="s">
        <v>73</v>
      </c>
      <c r="H5" s="76" t="s">
        <v>82</v>
      </c>
      <c r="I5" s="76" t="s">
        <v>83</v>
      </c>
      <c r="J5" s="76" t="s">
        <v>84</v>
      </c>
      <c r="K5" s="78" t="s">
        <v>85</v>
      </c>
    </row>
    <row r="6" spans="1:11" x14ac:dyDescent="0.25">
      <c r="A6" s="233" t="str">
        <f>'[2]Planilha Orcamentária'!A9</f>
        <v>1.0</v>
      </c>
      <c r="B6" s="259" t="s">
        <v>57</v>
      </c>
      <c r="C6" s="79" t="s">
        <v>74</v>
      </c>
      <c r="D6" s="80">
        <f>D7/$D$9</f>
        <v>1</v>
      </c>
      <c r="E6" s="80">
        <v>0.14285713999999999</v>
      </c>
      <c r="F6" s="80">
        <v>0.14285713999999999</v>
      </c>
      <c r="G6" s="80">
        <v>0.14285713999999999</v>
      </c>
      <c r="H6" s="80">
        <v>0.14285713999999999</v>
      </c>
      <c r="I6" s="80">
        <v>0.14285713999999999</v>
      </c>
      <c r="J6" s="80">
        <v>0.14285713999999999</v>
      </c>
      <c r="K6" s="84">
        <v>0.14285713999999999</v>
      </c>
    </row>
    <row r="7" spans="1:11" x14ac:dyDescent="0.25">
      <c r="A7" s="233"/>
      <c r="B7" s="260"/>
      <c r="C7" s="81" t="s">
        <v>75</v>
      </c>
      <c r="D7" s="82">
        <f>'Modelo Planilha Orcamentaria'!I10</f>
        <v>53315.822855254286</v>
      </c>
      <c r="E7" s="82">
        <f t="shared" ref="E7:K7" si="0">$E$6*$D$7</f>
        <v>7616.5459698482609</v>
      </c>
      <c r="F7" s="82">
        <f t="shared" si="0"/>
        <v>7616.5459698482609</v>
      </c>
      <c r="G7" s="82">
        <f t="shared" si="0"/>
        <v>7616.5459698482609</v>
      </c>
      <c r="H7" s="82">
        <f t="shared" si="0"/>
        <v>7616.5459698482609</v>
      </c>
      <c r="I7" s="82">
        <f t="shared" si="0"/>
        <v>7616.5459698482609</v>
      </c>
      <c r="J7" s="82">
        <f t="shared" si="0"/>
        <v>7616.5459698482609</v>
      </c>
      <c r="K7" s="83">
        <f t="shared" si="0"/>
        <v>7616.5459698482609</v>
      </c>
    </row>
    <row r="8" spans="1:11" x14ac:dyDescent="0.25">
      <c r="A8" s="233" t="s">
        <v>76</v>
      </c>
      <c r="B8" s="234"/>
      <c r="C8" s="79" t="s">
        <v>86</v>
      </c>
      <c r="D8" s="80">
        <f>D6</f>
        <v>1</v>
      </c>
      <c r="E8" s="80">
        <f t="shared" ref="E8:K8" si="1">E9/$D$9</f>
        <v>0.14285713999999999</v>
      </c>
      <c r="F8" s="80">
        <f t="shared" si="1"/>
        <v>0.28571427999999999</v>
      </c>
      <c r="G8" s="80">
        <f t="shared" si="1"/>
        <v>0.42857142000000004</v>
      </c>
      <c r="H8" s="80">
        <f t="shared" si="1"/>
        <v>0.57142855999999997</v>
      </c>
      <c r="I8" s="80">
        <f t="shared" si="1"/>
        <v>0.71428569999999991</v>
      </c>
      <c r="J8" s="80">
        <f t="shared" si="1"/>
        <v>0.85714283999999985</v>
      </c>
      <c r="K8" s="84">
        <f t="shared" si="1"/>
        <v>0.9999999799999999</v>
      </c>
    </row>
    <row r="9" spans="1:11" ht="13.8" thickBot="1" x14ac:dyDescent="0.3">
      <c r="A9" s="235"/>
      <c r="B9" s="236"/>
      <c r="C9" s="85" t="s">
        <v>75</v>
      </c>
      <c r="D9" s="86">
        <f>D7</f>
        <v>53315.822855254286</v>
      </c>
      <c r="E9" s="86">
        <f>E7</f>
        <v>7616.5459698482609</v>
      </c>
      <c r="F9" s="86">
        <f t="shared" ref="F9:K9" si="2">F7+E9</f>
        <v>15233.091939696522</v>
      </c>
      <c r="G9" s="86">
        <f t="shared" si="2"/>
        <v>22849.637909544785</v>
      </c>
      <c r="H9" s="86">
        <f t="shared" si="2"/>
        <v>30466.183879393044</v>
      </c>
      <c r="I9" s="86">
        <f t="shared" si="2"/>
        <v>38082.729849241303</v>
      </c>
      <c r="J9" s="86">
        <f t="shared" si="2"/>
        <v>45699.275819089562</v>
      </c>
      <c r="K9" s="87">
        <f t="shared" si="2"/>
        <v>53315.821788937821</v>
      </c>
    </row>
    <row r="10" spans="1:11" x14ac:dyDescent="0.25">
      <c r="A10" s="88"/>
      <c r="B10" s="129"/>
      <c r="C10" s="129"/>
      <c r="D10" s="129"/>
      <c r="E10" s="129"/>
      <c r="F10" s="129"/>
      <c r="G10" s="129"/>
      <c r="H10" s="129"/>
      <c r="I10" s="129"/>
      <c r="J10" s="129"/>
      <c r="K10" s="130"/>
    </row>
    <row r="11" spans="1:11" x14ac:dyDescent="0.25">
      <c r="A11" s="88"/>
      <c r="B11" s="89"/>
      <c r="C11" s="129"/>
      <c r="D11" s="131"/>
      <c r="E11" s="132"/>
      <c r="F11" s="132"/>
      <c r="G11" s="132"/>
      <c r="H11" s="132"/>
      <c r="I11" s="132"/>
      <c r="J11" s="132"/>
      <c r="K11" s="90"/>
    </row>
    <row r="12" spans="1:11" x14ac:dyDescent="0.25">
      <c r="A12" s="91"/>
      <c r="B12" s="92" t="str">
        <f>'[2]Planilha Orcamentária'!C47</f>
        <v>Priscila Cristina de Paula Neto</v>
      </c>
      <c r="C12" s="131"/>
      <c r="D12" s="133"/>
      <c r="E12" s="133"/>
      <c r="F12" s="133"/>
      <c r="G12" s="133"/>
      <c r="H12" s="133"/>
      <c r="I12" s="133"/>
      <c r="J12" s="133"/>
      <c r="K12" s="93"/>
    </row>
    <row r="13" spans="1:11" x14ac:dyDescent="0.25">
      <c r="A13" s="94"/>
      <c r="B13" s="134" t="str">
        <f>'[2]Planilha Orcamentária'!C49</f>
        <v>Engenheira Civil</v>
      </c>
      <c r="C13" s="131"/>
      <c r="D13" s="131"/>
      <c r="E13" s="132"/>
      <c r="F13" s="132"/>
      <c r="G13" s="132"/>
      <c r="H13" s="132"/>
      <c r="I13" s="132"/>
      <c r="J13" s="132"/>
      <c r="K13" s="90"/>
    </row>
    <row r="14" spans="1:11" x14ac:dyDescent="0.25">
      <c r="A14" s="94"/>
      <c r="B14" s="134" t="str">
        <f>'[2]Planilha Orcamentária'!C50</f>
        <v>CREA-MG Nº: 142702/D</v>
      </c>
      <c r="C14" s="131"/>
      <c r="D14" s="131"/>
      <c r="E14" s="132"/>
      <c r="F14" s="132"/>
      <c r="G14" s="132"/>
      <c r="H14" s="132"/>
      <c r="I14" s="132"/>
      <c r="J14" s="132"/>
      <c r="K14" s="90"/>
    </row>
    <row r="15" spans="1:11" x14ac:dyDescent="0.25">
      <c r="A15" s="94"/>
      <c r="B15" s="134"/>
      <c r="C15" s="131"/>
      <c r="D15" s="131"/>
      <c r="E15" s="132"/>
      <c r="F15" s="132"/>
      <c r="G15" s="132"/>
      <c r="H15" s="132"/>
      <c r="I15" s="132"/>
      <c r="J15" s="132"/>
      <c r="K15" s="90"/>
    </row>
    <row r="16" spans="1:11" x14ac:dyDescent="0.25">
      <c r="A16" s="95"/>
      <c r="B16" s="96"/>
      <c r="C16" s="135"/>
      <c r="D16" s="135"/>
      <c r="E16" s="136"/>
      <c r="F16" s="136"/>
      <c r="G16" s="136"/>
      <c r="H16" s="136"/>
      <c r="I16" s="136"/>
      <c r="J16" s="136"/>
      <c r="K16" s="97"/>
    </row>
    <row r="17" spans="1:11" x14ac:dyDescent="0.25">
      <c r="A17" s="94"/>
      <c r="B17" s="92" t="str">
        <f>'[2]Planilha Orcamentária'!C53</f>
        <v>Willian Nunes Dornelas</v>
      </c>
      <c r="C17" s="131"/>
      <c r="D17" s="131"/>
      <c r="E17" s="132"/>
      <c r="F17" s="132"/>
      <c r="G17" s="132"/>
      <c r="H17" s="132"/>
      <c r="I17" s="132"/>
      <c r="J17" s="132"/>
      <c r="K17" s="90"/>
    </row>
    <row r="18" spans="1:11" x14ac:dyDescent="0.25">
      <c r="A18" s="94"/>
      <c r="B18" s="137" t="str">
        <f t="array" ref="B18:C18">'[2]Planilha Orcamentária'!C54:D54</f>
        <v>Prefeito Municipal de Senhora dos Remédios</v>
      </c>
      <c r="C18" s="131">
        <v>0</v>
      </c>
      <c r="D18" s="131"/>
      <c r="E18" s="132"/>
      <c r="F18" s="132"/>
      <c r="G18" s="132"/>
      <c r="H18" s="132"/>
      <c r="I18" s="132"/>
      <c r="J18" s="132"/>
      <c r="K18" s="90"/>
    </row>
    <row r="19" spans="1:11" ht="13.8" thickBot="1" x14ac:dyDescent="0.3">
      <c r="A19" s="98"/>
      <c r="B19" s="99"/>
      <c r="C19" s="100"/>
      <c r="D19" s="100"/>
      <c r="E19" s="99"/>
      <c r="F19" s="99"/>
      <c r="G19" s="99"/>
      <c r="H19" s="99"/>
      <c r="I19" s="99"/>
      <c r="J19" s="99"/>
      <c r="K19" s="101"/>
    </row>
  </sheetData>
  <mergeCells count="10">
    <mergeCell ref="A8:B9"/>
    <mergeCell ref="H2:J2"/>
    <mergeCell ref="E2:G2"/>
    <mergeCell ref="A1:K1"/>
    <mergeCell ref="A2:D2"/>
    <mergeCell ref="A3:D3"/>
    <mergeCell ref="E3:K4"/>
    <mergeCell ref="A4:D4"/>
    <mergeCell ref="A6:A7"/>
    <mergeCell ref="B6:B7"/>
  </mergeCells>
  <pageMargins left="0.511811024" right="0.511811024" top="0.78740157499999996" bottom="0.78740157499999996" header="0.31496062000000002" footer="0.31496062000000002"/>
  <pageSetup paperSize="9" scale="58" orientation="landscape" horizontalDpi="300" verticalDpi="30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xVIOvc7u8ST+uxfRcdm61TG/3FGxH6JkYOU1qkyILcE=</DigestValue>
    </Reference>
    <Reference Type="http://www.w3.org/2000/09/xmldsig#Object" URI="#idOfficeObject">
      <DigestMethod Algorithm="http://www.w3.org/2001/04/xmlenc#sha256"/>
      <DigestValue>Um20c6my1yDVr29iKg+yJyybcSMEODevb8/kmv169iU=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+tZEhOv8xSY24IKYAsXyszMYVKLStc3UCQ1kuNNTbwc=</DigestValue>
    </Reference>
  </SignedInfo>
  <SignatureValue>i9rwv+93Ds7L0ZmN7IUJ0kPzSaUs4ksiEcfCGgnRyuRRWChX9dqQoAA8TTrUEsdueTA5/aEnkZmE
J2wSRi7t6dks42QCBpo5xSYTajnkU6k44guD5XwzzrbALsuJd/5ZwRD8TO0noU5KRVFqUxfWcX4l
xHQjVFyc81Vm6mEVXObCcSVFoR+WRanjeFe/cbrpJV6buFHxDLuPbN9Wq8fX8n0e+aNh6w7Eesm6
CAhiqcuKYXXBRBTDE3lRhDhi3U80EV8v55ICrHSYIUyp1pv4zFaMkbGWlnlCcNeAdHZ8Yhc5IdJI
nK0Cz1ajq8H0hWTTm4+CO/XMWqHdSNBOjfOCwg==</SignatureValue>
  <KeyInfo>
    <X509Data>
      <X509Certificate>MIIHTzCCBTegAwIBAgIIVr+Gbm4PpbswDQYJKoZIhvcNAQELBQAwczELMAkGA1UEBhMCQlIxEzARBgNVBAoTCklDUC1CcmFzaWwxNjA0BgNVBAsTLVNlY3JldGFyaWEgZGEgUmVjZWl0YSBGZWRlcmFsIGRvIEJyYXNpbCAtIFJGQjEXMBUGA1UEAxMOQUMgQ05ETCBSRkIgdjMwHhcNMjMwNjE0MTM1NTI0WhcNMjQwNjE0MTM1NTI0WjCB8TELMAkGA1UEBhMCQlIxEzARBgNVBAoTCklDUC1CcmFzaWwxFzAVBgNVBAsTDjIxMTgxMDc4MDAwMTIwMTYwNAYDVQQLEy1TZWNyZXRhcmlhIGRhIFJlY2VpdGEgRmVkZXJhbCBkbyBCcmFzaWwgLSBSRkIxFTATBgNVBAsTDFJGQiBlLUNQRiBBMTEUMBIGA1UECxMLKEVNIEJSQU5DTykxGTAXBgNVBAsTEHZpZGVvY29uZmVyZW5jaWExNDAyBgNVBAMTK1BSSVNDSUxBIENSSVNUSU5BIERFIFBBVUxBIE5FVE86MDg5MTE2MDg2ODgwggEiMA0GCSqGSIb3DQEBAQUAA4IBDwAwggEKAoIBAQDPtWDJGO8qvrTNBn7VQa+ddCz0JMJG4SpRx6z5c5Pi4iJMDR6CUCYiYxBe6lqYWnFDc5yLGEtAYh29r6CFHexeUV9kzHeHhoq/mC2V9W7yvOVO8f9tZRk9zz1kWOoyHVW2x73kVnV7avXXSXkBVJPm/X2lODVRq8I0vn93w64NogkiO2Xn15qhKVVDhMJM5q/UmX0lMinHHgHw2b2H785wvJy9ndLV3Y+UDNzySQWPGbOrQ7nQVu7tqVD6BIHW39STmpsPcDHeLkSsu8UJOcxgtcEr92/JTwX8y+jg5HFjsxig1xgrGcGVcpkp9qBRCGVuO+yXPKpBbfmNdyM1MlsBAgMBAAGjggJmMIICYjAfBgNVHSMEGDAWgBRrHzQVQRrqmx7KItLO3e+76TLKiTAOBgNVHQ8BAf8EBAMCBeAwZwYDVR0gBGAwXjBcBgZgTAECATQwUjBQBggrBgEFBQcCARZEaHR0cDovL3JlcG9zaXRvcmlvLmFjc3BjYnJhc2lsLm9yZy5ici9hYy1jbmRscmZiL2FjLWNuZGwtcmZiLWRwYy5wZGYwgaYGA1UdHwSBnjCBmzBLoEmgR4ZFaHR0cDovL3JlcG9zaXRvcmlvLmFjc3BjYnJhc2lsLm9yZy5ici9hYy1jbmRscmZiL2xjci1hYy1jbmRscmZidjUuY3JsMEygSqBIhkZodHRwOi8vcmVwb3NpdG9yaW8yLmFjc3BjYnJhc2lsLm9yZy5ici9hYy1jbmRscmZiL2xjci1hYy1jbmRscmZidjUuY3JsMF0GCCsGAQUFBwEBBFEwTzBNBggrBgEFBQcwAoZBaHR0cDovL3JlcG9zaXRvcmlvLmFjc3BjYnJhc2lsLm9yZy5ici9hYy1jbmRscmZiL2FjLWNuZGxyZmJ2NS5wN2IwgZMGA1UdEQSBizCBiIETUFJJX0VOR0BIT1RNQUlMLkNPTaA4BgVgTAEDAaAvEy0wOTA0MTk4NjA4OTExNjA4Njg4MDAwMDAwMDAwMDAwMDAwMDAwMDAwMDAwMDCgHgYFYEwBAwWgFRMTMDAwMDAwMDAwMDAwMDAwMDAwMKAXBgVgTAEDBqAOEwwwMDAwMDAwMDAwMDAwHQYDVR0lBBYwFAYIKwYBBQUHAwIGCCsGAQUFBwMEMAkGA1UdEwQCMAAwDQYJKoZIhvcNAQELBQADggIBAGTQ/q19OJt3MrlOOd0vA6xBO08iRHhDKj9BiyyvHFj4IQ5uM1PFZpTqW1BoV6aYysfJcBo+406vxc7h9Wrp+xxYjejNIJLogaRJavsT1Vk4ISwKULC0I3x/9W+S+Ln6Z25VXiBkYXfGOOoV7zPvM79+HPQeEjGzlNFhu4BSlfLa9qRwfVlBfrYeXb4boxe6lkVcd2U/s5l1g6DyXv0gnQeWXi6krM5abPK6r3umlAVJmXZNGevBYWH8NpH9OH34pMwvKC5CCwDSmv6be7wL/zOrRLzC2+vSXR8SIOxnE9EyXFS4I9AeBBhxHkGK75OKw+mO/nYnJcu6nmaNiJOWYeSSTXPcOM+YCjVgUpaGUsIaGoXShWxdXqjTykf1mldr2Mh6sfK7PhuEP71KVXJTsNUjwm+7p2nCOrKkqUcHYMmZSQm3DFAFZ2qpI94BsUesG6xjCsQtbLc2vQqwIGklUiGcQCzi+Bfqb71QboJND3llXhAL7gSAeYxc/RLNj6Td1O516xe08f1CSMRIDQbIwl+zzI1Cmal/pGz6pJgPmNy4WezqOO/RxzE8F+XFKrLPDAy6QWz/7rYMWgwWy2gOQZFULlU+qJqW1EnMWihxnZdzfQn+bs40ImuMerYVUuJDKc2jezrhXYRj4WkGcmkh1hTMHZyByRht1pNrhyyLSadl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GefdJEcc+iXmvttQR7kMlPZOxjS9Q+c1+ezEf4Ia6LM=</DigestValue>
      </Reference>
      <Reference URI="/xl/calcChain.xml?ContentType=application/vnd.openxmlformats-officedocument.spreadsheetml.calcChain+xml">
        <DigestMethod Algorithm="http://www.w3.org/2001/04/xmlenc#sha256"/>
        <DigestValue>MHzN2fOcuKZm50Mvi96Qn+2Qus5XWa5j8Y93SGAH5Do=</DigestValue>
      </Reference>
      <Reference URI="/xl/drawings/drawing1.xml?ContentType=application/vnd.openxmlformats-officedocument.drawing+xml">
        <DigestMethod Algorithm="http://www.w3.org/2001/04/xmlenc#sha256"/>
        <DigestValue>+FLaOmUJ/1pzXYUAjI6rNo9qph5CqEonSUJAh7wfi/Y=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7E9YGI0h9QfDLnlMld2kAjKdB+N8CfJ1Jvz1AfGrCDs=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mkOpi4hAa8c87R+1uGrZ/Ywis0Yw3iAJF7q2G/ovjKo=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42Q/+Vq87CTEVoHxhUi0hDnhVUYKdc32txVV29N5dA4=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XPELhlH3eLRfx/GMenmaFqb3hBfiLDz5eSivRrb184M=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+rHsKfIDFyl/kE8U/c8P975rsQm4ed1ymRRPt/SZR5E=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JeoStDJlwhubMEFQ0xNGp/KFazz0D6NZNXgSnjR7nGE=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LGUXCh9CFeB3HIfoSNkDK27RAy3v1cQAz+vs5dWXNtk=</DigestValue>
      </Reference>
      <Reference URI="/xl/sharedStrings.xml?ContentType=application/vnd.openxmlformats-officedocument.spreadsheetml.sharedStrings+xml">
        <DigestMethod Algorithm="http://www.w3.org/2001/04/xmlenc#sha256"/>
        <DigestValue>fxZrJCtZ4lCfwrQ4BuYM4aT940qR9pQyBJYb/ZdAVqY=</DigestValue>
      </Reference>
      <Reference URI="/xl/styles.xml?ContentType=application/vnd.openxmlformats-officedocument.spreadsheetml.styles+xml">
        <DigestMethod Algorithm="http://www.w3.org/2001/04/xmlenc#sha256"/>
        <DigestValue>vTLHgBs8oWRR/TBWEhtEpXbTb7ucwOFR3+SwJJeuW8A=</DigestValue>
      </Reference>
      <Reference URI="/xl/theme/theme1.xml?ContentType=application/vnd.openxmlformats-officedocument.theme+xml">
        <DigestMethod Algorithm="http://www.w3.org/2001/04/xmlenc#sha256"/>
        <DigestValue>k45jXk4oMKrjTMVeRSocHSvnvXyFb6sXQi6O2ZbcR3U=</DigestValue>
      </Reference>
      <Reference URI="/xl/workbook.xml?ContentType=application/vnd.openxmlformats-officedocument.spreadsheetml.sheet.main+xml">
        <DigestMethod Algorithm="http://www.w3.org/2001/04/xmlenc#sha256"/>
        <DigestValue>hylYrUJBUU5lE3lLjaQd2+WTvADQw8s2ng4l/xi7YpA=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ch/7Fy21MMu+BePE7V2u7g75sbQp0A/Jxw0Bq56y7z8=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sheet1.xml?ContentType=application/vnd.openxmlformats-officedocument.spreadsheetml.worksheet+xml">
        <DigestMethod Algorithm="http://www.w3.org/2001/04/xmlenc#sha256"/>
        <DigestValue>bvIlHqB0iT1KOtzE0R9BiCeaWThAvb+j8IC1AUZbevQ=</DigestValue>
      </Reference>
      <Reference URI="/xl/worksheets/sheet2.xml?ContentType=application/vnd.openxmlformats-officedocument.spreadsheetml.worksheet+xml">
        <DigestMethod Algorithm="http://www.w3.org/2001/04/xmlenc#sha256"/>
        <DigestValue>aZj9h3rtIYvb0eFDIPZb2ggTgNnfN1aUK2aBqGrTxVc=</DigestValue>
      </Reference>
      <Reference URI="/xl/worksheets/sheet3.xml?ContentType=application/vnd.openxmlformats-officedocument.spreadsheetml.worksheet+xml">
        <DigestMethod Algorithm="http://www.w3.org/2001/04/xmlenc#sha256"/>
        <DigestValue>MCAikE8fnyz2OtO3FUaSqBvM1swGviqltNKzt8+dhco=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2024-05-17T15:23:43Z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16.0.17531/26</OfficeVersion>
          <ApplicationVersion>16.0.17531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2024-05-17T15:23:43Z</xd:SigningTime>
          <xd:SigningCertificate>
            <xd:Cert>
              <xd:CertDigest>
                <DigestMethod Algorithm="http://www.w3.org/2001/04/xmlenc#sha256"/>
                <DigestValue>bWOOy8AY9vDZ943fFtdbs0Nwgdzxl3yriFmMiE5kPi4=</DigestValue>
              </xd:CertDigest>
              <xd:IssuerSerial>
                <X509IssuerName>CN=AC CNDL RFB v3, OU=Secretaria da Receita Federal do Brasil - RFB, O=ICP-Brasil, C=BR</X509IssuerName>
                <X509SerialNumber>6250862616664581563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COMPOSIÇÃO BDI</vt:lpstr>
      <vt:lpstr>Modelo Planilha Orcamentaria</vt:lpstr>
      <vt:lpstr>CRONOGRAMA FF</vt:lpstr>
      <vt:lpstr>'Modelo Planilha Orcamentaria'!Area_de_impressao</vt:lpstr>
    </vt:vector>
  </TitlesOfParts>
  <Manager/>
  <Company>Setop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Setop</dc:creator>
  <cp:keywords/>
  <dc:description/>
  <cp:lastModifiedBy>PRISCILA DE PAULA</cp:lastModifiedBy>
  <cp:lastPrinted>2024-05-17T15:15:15Z</cp:lastPrinted>
  <dcterms:created xsi:type="dcterms:W3CDTF">2006-09-22T13:55:22Z</dcterms:created>
  <dcterms:modified xsi:type="dcterms:W3CDTF">2024-05-17T15:23:37Z</dcterms:modified>
  <cp:category/>
</cp:coreProperties>
</file>