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12276" windowHeight="9336" firstSheet="1" activeTab="2"/>
  </bookViews>
  <sheets>
    <sheet name="PLANILHA ORÇAMENTARIA" sheetId="9" state="hidden" r:id="rId1"/>
    <sheet name="PLANILHA ORÇAMENTARIA _ PROPOST" sheetId="15" r:id="rId2"/>
    <sheet name="CRONOGRAMA" sheetId="17" r:id="rId3"/>
    <sheet name="RELATÓRIO FOTOGRÁFICO" sheetId="18" r:id="rId4"/>
    <sheet name="PLANILHA ORÇAMENTARIA - SEM VAL" sheetId="14" state="hidden" r:id="rId5"/>
    <sheet name="MEMÓRIA DE CÁLCULO" sheetId="13" state="hidden" r:id="rId6"/>
  </sheets>
  <externalReferences>
    <externalReference r:id="rId7"/>
  </externalReferences>
  <definedNames>
    <definedName name="_xlnm.Print_Area" localSheetId="2">CRONOGRAMA!$B$1:$S$19</definedName>
    <definedName name="_xlnm.Print_Area" localSheetId="5">'MEMÓRIA DE CÁLCULO'!$A$1:$G$60</definedName>
    <definedName name="_xlnm.Print_Area" localSheetId="0">'PLANILHA ORÇAMENTARIA'!$A$1:$H$70</definedName>
    <definedName name="_xlnm.Print_Area" localSheetId="4">'PLANILHA ORÇAMENTARIA - SEM VAL'!$A$1:$H$70</definedName>
    <definedName name="_xlnm.Print_Area" localSheetId="1">'PLANILHA ORÇAMENTARIA _ PROPOST'!$A$1:$H$25</definedName>
    <definedName name="_xlnm.Print_Area" localSheetId="3">'RELATÓRIO FOTOGRÁFICO'!$A$1:$J$13</definedName>
    <definedName name="DESONERACAO" hidden="1">IF(OR(Import.Desoneracao="DESONERADO",Import.Desoneracao="SIM"),"SIM","NÃO")</definedName>
    <definedName name="Import.Desoneracao" hidden="1">OFFSET([1]DADOS!$G$18,0,-1)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7" l="1"/>
  <c r="Q9" i="17" s="1"/>
  <c r="E8" i="17"/>
  <c r="E6" i="17"/>
  <c r="G11" i="15"/>
  <c r="H9" i="17" l="1"/>
  <c r="L9" i="17"/>
  <c r="P9" i="17"/>
  <c r="K9" i="17"/>
  <c r="O9" i="17"/>
  <c r="S9" i="17"/>
  <c r="J9" i="17"/>
  <c r="N9" i="17"/>
  <c r="R9" i="17"/>
  <c r="I9" i="17"/>
  <c r="M9" i="17"/>
  <c r="L5" i="15"/>
  <c r="G14" i="15"/>
  <c r="G8" i="15"/>
  <c r="L5" i="9"/>
  <c r="L11" i="9" s="1"/>
  <c r="M11" i="9" s="1"/>
  <c r="G58" i="14"/>
  <c r="G57" i="14"/>
  <c r="H57" i="14" s="1"/>
  <c r="G56" i="14"/>
  <c r="H56" i="14" s="1"/>
  <c r="G55" i="14"/>
  <c r="H55" i="14" s="1"/>
  <c r="G54" i="14"/>
  <c r="H54" i="14" s="1"/>
  <c r="G53" i="14"/>
  <c r="H53" i="14" s="1"/>
  <c r="G52" i="14"/>
  <c r="H52" i="14" s="1"/>
  <c r="H51" i="14"/>
  <c r="G51" i="14"/>
  <c r="G50" i="14"/>
  <c r="G49" i="14"/>
  <c r="H49" i="14" s="1"/>
  <c r="H48" i="14" s="1"/>
  <c r="G48" i="14"/>
  <c r="G47" i="14"/>
  <c r="H47" i="14" s="1"/>
  <c r="G46" i="14"/>
  <c r="H46" i="14" s="1"/>
  <c r="G45" i="14"/>
  <c r="H45" i="14" s="1"/>
  <c r="G44" i="14"/>
  <c r="H44" i="14" s="1"/>
  <c r="G43" i="14"/>
  <c r="H43" i="14" s="1"/>
  <c r="G42" i="14"/>
  <c r="H42" i="14" s="1"/>
  <c r="G41" i="14"/>
  <c r="H41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G29" i="14"/>
  <c r="H29" i="14" s="1"/>
  <c r="G28" i="14"/>
  <c r="H28" i="14" s="1"/>
  <c r="G27" i="14"/>
  <c r="G26" i="14"/>
  <c r="H26" i="14" s="1"/>
  <c r="G25" i="14"/>
  <c r="H25" i="14" s="1"/>
  <c r="G24" i="14"/>
  <c r="H24" i="14" s="1"/>
  <c r="G23" i="14"/>
  <c r="H23" i="14" s="1"/>
  <c r="G22" i="14"/>
  <c r="G21" i="14"/>
  <c r="H21" i="14" s="1"/>
  <c r="G20" i="14"/>
  <c r="H20" i="14" s="1"/>
  <c r="G19" i="14"/>
  <c r="G18" i="14"/>
  <c r="H18" i="14" s="1"/>
  <c r="G17" i="14"/>
  <c r="H17" i="14" s="1"/>
  <c r="G16" i="14"/>
  <c r="H16" i="14" s="1"/>
  <c r="G15" i="14"/>
  <c r="H15" i="14" s="1"/>
  <c r="G14" i="14"/>
  <c r="G13" i="14"/>
  <c r="G12" i="14"/>
  <c r="H12" i="14" s="1"/>
  <c r="H11" i="14" s="1"/>
  <c r="G11" i="14"/>
  <c r="G10" i="14"/>
  <c r="H10" i="14" s="1"/>
  <c r="G9" i="14"/>
  <c r="H9" i="14" s="1"/>
  <c r="G8" i="14"/>
  <c r="G52" i="9"/>
  <c r="G53" i="9"/>
  <c r="G54" i="9"/>
  <c r="G55" i="9"/>
  <c r="G56" i="9"/>
  <c r="G57" i="9"/>
  <c r="G51" i="9"/>
  <c r="G49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31" i="9"/>
  <c r="G29" i="9"/>
  <c r="G28" i="9"/>
  <c r="G24" i="9"/>
  <c r="G25" i="9"/>
  <c r="H25" i="9" s="1"/>
  <c r="G26" i="9"/>
  <c r="G23" i="9"/>
  <c r="G21" i="9"/>
  <c r="G20" i="9"/>
  <c r="G16" i="9"/>
  <c r="G17" i="9"/>
  <c r="G18" i="9"/>
  <c r="G15" i="9"/>
  <c r="G12" i="9"/>
  <c r="G10" i="9"/>
  <c r="H10" i="9" s="1"/>
  <c r="G9" i="9"/>
  <c r="H9" i="9" s="1"/>
  <c r="G8" i="9"/>
  <c r="H24" i="9"/>
  <c r="L9" i="9" l="1"/>
  <c r="M9" i="9" s="1"/>
  <c r="L54" i="9"/>
  <c r="M54" i="9" s="1"/>
  <c r="L50" i="9"/>
  <c r="M50" i="9" s="1"/>
  <c r="L46" i="9"/>
  <c r="M46" i="9" s="1"/>
  <c r="L42" i="9"/>
  <c r="M42" i="9" s="1"/>
  <c r="L38" i="9"/>
  <c r="M38" i="9" s="1"/>
  <c r="L34" i="9"/>
  <c r="M34" i="9" s="1"/>
  <c r="L30" i="9"/>
  <c r="M30" i="9" s="1"/>
  <c r="L26" i="9"/>
  <c r="M26" i="9" s="1"/>
  <c r="L22" i="9"/>
  <c r="M22" i="9" s="1"/>
  <c r="L18" i="9"/>
  <c r="M18" i="9" s="1"/>
  <c r="L14" i="9"/>
  <c r="M14" i="9" s="1"/>
  <c r="L10" i="9"/>
  <c r="M10" i="9" s="1"/>
  <c r="L57" i="9"/>
  <c r="M57" i="9" s="1"/>
  <c r="L53" i="9"/>
  <c r="M53" i="9" s="1"/>
  <c r="L49" i="9"/>
  <c r="M49" i="9" s="1"/>
  <c r="L45" i="9"/>
  <c r="M45" i="9" s="1"/>
  <c r="L41" i="9"/>
  <c r="M41" i="9" s="1"/>
  <c r="L37" i="9"/>
  <c r="M37" i="9" s="1"/>
  <c r="L33" i="9"/>
  <c r="M33" i="9" s="1"/>
  <c r="L29" i="9"/>
  <c r="M29" i="9" s="1"/>
  <c r="L25" i="9"/>
  <c r="M25" i="9" s="1"/>
  <c r="L21" i="9"/>
  <c r="M21" i="9" s="1"/>
  <c r="L17" i="9"/>
  <c r="M17" i="9" s="1"/>
  <c r="L13" i="9"/>
  <c r="M13" i="9" s="1"/>
  <c r="L56" i="9"/>
  <c r="M56" i="9" s="1"/>
  <c r="L52" i="9"/>
  <c r="M52" i="9" s="1"/>
  <c r="L48" i="9"/>
  <c r="M48" i="9" s="1"/>
  <c r="L44" i="9"/>
  <c r="M44" i="9" s="1"/>
  <c r="L40" i="9"/>
  <c r="M40" i="9" s="1"/>
  <c r="L36" i="9"/>
  <c r="M36" i="9" s="1"/>
  <c r="L32" i="9"/>
  <c r="M32" i="9" s="1"/>
  <c r="L28" i="9"/>
  <c r="M28" i="9" s="1"/>
  <c r="L24" i="9"/>
  <c r="M24" i="9" s="1"/>
  <c r="L20" i="9"/>
  <c r="M20" i="9" s="1"/>
  <c r="L16" i="9"/>
  <c r="M16" i="9" s="1"/>
  <c r="L12" i="9"/>
  <c r="M12" i="9" s="1"/>
  <c r="L55" i="9"/>
  <c r="M55" i="9" s="1"/>
  <c r="L51" i="9"/>
  <c r="M51" i="9" s="1"/>
  <c r="L47" i="9"/>
  <c r="M47" i="9" s="1"/>
  <c r="L43" i="9"/>
  <c r="M43" i="9" s="1"/>
  <c r="L39" i="9"/>
  <c r="M39" i="9" s="1"/>
  <c r="L35" i="9"/>
  <c r="M35" i="9" s="1"/>
  <c r="L31" i="9"/>
  <c r="M31" i="9" s="1"/>
  <c r="L27" i="9"/>
  <c r="M27" i="9" s="1"/>
  <c r="L23" i="9"/>
  <c r="M23" i="9" s="1"/>
  <c r="L19" i="9"/>
  <c r="M19" i="9" s="1"/>
  <c r="L15" i="9"/>
  <c r="M15" i="9" s="1"/>
  <c r="G9" i="15"/>
  <c r="H9" i="15" s="1"/>
  <c r="H11" i="15"/>
  <c r="H27" i="14"/>
  <c r="H30" i="14"/>
  <c r="H50" i="14"/>
  <c r="H19" i="14"/>
  <c r="H14" i="14"/>
  <c r="H8" i="14"/>
  <c r="H22" i="14"/>
  <c r="H8" i="9"/>
  <c r="H23" i="9"/>
  <c r="H8" i="15" l="1"/>
  <c r="H14" i="15" s="1"/>
  <c r="G7" i="17"/>
  <c r="G11" i="17" s="1"/>
  <c r="H13" i="14"/>
  <c r="H58" i="14" s="1"/>
  <c r="G48" i="9"/>
  <c r="G50" i="9"/>
  <c r="G27" i="9"/>
  <c r="G30" i="9"/>
  <c r="G13" i="9"/>
  <c r="G14" i="9"/>
  <c r="G19" i="9"/>
  <c r="G22" i="9"/>
  <c r="R7" i="17" l="1"/>
  <c r="S7" i="17"/>
  <c r="Q7" i="17"/>
  <c r="M7" i="17"/>
  <c r="N7" i="17"/>
  <c r="O7" i="17"/>
  <c r="P7" i="17"/>
  <c r="J7" i="17"/>
  <c r="L7" i="17"/>
  <c r="K7" i="17"/>
  <c r="H3" i="17"/>
  <c r="G6" i="17"/>
  <c r="H7" i="17"/>
  <c r="I7" i="17"/>
  <c r="H16" i="9"/>
  <c r="H17" i="9"/>
  <c r="R11" i="17" l="1"/>
  <c r="R10" i="17" s="1"/>
  <c r="Q11" i="17"/>
  <c r="Q10" i="17" s="1"/>
  <c r="O11" i="17"/>
  <c r="O10" i="17" s="1"/>
  <c r="N11" i="17"/>
  <c r="N10" i="17" s="1"/>
  <c r="M11" i="17"/>
  <c r="M10" i="17" s="1"/>
  <c r="H11" i="17"/>
  <c r="H10" i="17" s="1"/>
  <c r="S11" i="17"/>
  <c r="S10" i="17" s="1"/>
  <c r="K11" i="17"/>
  <c r="K10" i="17" s="1"/>
  <c r="P11" i="17"/>
  <c r="P10" i="17" s="1"/>
  <c r="L11" i="17"/>
  <c r="L10" i="17" s="1"/>
  <c r="J11" i="17"/>
  <c r="J10" i="17" s="1"/>
  <c r="I11" i="17"/>
  <c r="H57" i="9"/>
  <c r="H56" i="9"/>
  <c r="H55" i="9"/>
  <c r="H52" i="9"/>
  <c r="H54" i="9"/>
  <c r="H53" i="9"/>
  <c r="H51" i="9"/>
  <c r="H50" i="9" l="1"/>
  <c r="H47" i="9"/>
  <c r="H46" i="9"/>
  <c r="H45" i="9"/>
  <c r="H44" i="9"/>
  <c r="H43" i="9"/>
  <c r="H42" i="9"/>
  <c r="H40" i="9"/>
  <c r="H39" i="9"/>
  <c r="H38" i="9"/>
  <c r="H37" i="9"/>
  <c r="H41" i="9"/>
  <c r="H36" i="9"/>
  <c r="H35" i="9"/>
  <c r="I10" i="17" l="1"/>
  <c r="G8" i="17"/>
  <c r="G10" i="17" s="1"/>
  <c r="H34" i="9"/>
  <c r="H33" i="9"/>
  <c r="H32" i="9"/>
  <c r="H31" i="9"/>
  <c r="H30" i="9" l="1"/>
  <c r="F50" i="13"/>
  <c r="H49" i="9" l="1"/>
  <c r="H48" i="9" s="1"/>
  <c r="G50" i="13" l="1"/>
  <c r="G58" i="9"/>
  <c r="G11" i="9"/>
  <c r="H12" i="9" l="1"/>
  <c r="H11" i="9" s="1"/>
  <c r="H26" i="9"/>
  <c r="H18" i="9"/>
  <c r="H21" i="9"/>
  <c r="H15" i="9"/>
  <c r="H20" i="9"/>
  <c r="H28" i="9"/>
  <c r="H29" i="9"/>
  <c r="H14" i="9" l="1"/>
  <c r="H22" i="9"/>
  <c r="H19" i="9"/>
  <c r="H27" i="9"/>
  <c r="H13" i="9" l="1"/>
  <c r="H58" i="9" s="1"/>
  <c r="L8" i="9"/>
  <c r="M8" i="9"/>
</calcChain>
</file>

<file path=xl/sharedStrings.xml><?xml version="1.0" encoding="utf-8"?>
<sst xmlns="http://schemas.openxmlformats.org/spreadsheetml/2006/main" count="527" uniqueCount="263">
  <si>
    <t>ITEM</t>
  </si>
  <si>
    <t>QUANTIDADE</t>
  </si>
  <si>
    <t>UNIDADE</t>
  </si>
  <si>
    <t>PLANILHA ORÇAMENTÁRIA DE CUSTOS</t>
  </si>
  <si>
    <t>LDI</t>
  </si>
  <si>
    <t>1.1</t>
  </si>
  <si>
    <t>2.1</t>
  </si>
  <si>
    <t>2.2</t>
  </si>
  <si>
    <t>3.1</t>
  </si>
  <si>
    <t>FOLHA Nº: 01/01</t>
  </si>
  <si>
    <t>3.2</t>
  </si>
  <si>
    <t>3.3</t>
  </si>
  <si>
    <t>2.1.1</t>
  </si>
  <si>
    <t>2.1.2</t>
  </si>
  <si>
    <t>2.2.1</t>
  </si>
  <si>
    <t>2.2.2</t>
  </si>
  <si>
    <t>3.1.1</t>
  </si>
  <si>
    <t>3.1.2</t>
  </si>
  <si>
    <t>3.2.1</t>
  </si>
  <si>
    <t>3.2.2</t>
  </si>
  <si>
    <t>3.3.1</t>
  </si>
  <si>
    <t>3.3.2</t>
  </si>
  <si>
    <t>5.1</t>
  </si>
  <si>
    <t>5.2</t>
  </si>
  <si>
    <t>3.1.3</t>
  </si>
  <si>
    <t>2.1.3</t>
  </si>
  <si>
    <t xml:space="preserve">OBRA:  ELABORAÇÃO DE PROJETOS DE SISTEMAS DE ESGOTAMENTO SANITÁRIO </t>
  </si>
  <si>
    <t>DISCRIMINAÇÃO DO SERVIÇO</t>
  </si>
  <si>
    <t>CODIGO</t>
  </si>
  <si>
    <t xml:space="preserve">CUSTO TOTAL </t>
  </si>
  <si>
    <t>DIAGNÓSTICO DE CONCEPÇÃO DE MUNICÍPIOS (RTP)</t>
  </si>
  <si>
    <t xml:space="preserve">SERVIÇOS DE CAMPO </t>
  </si>
  <si>
    <t>SERVIÇOS TOPOGRÁFICOS</t>
  </si>
  <si>
    <t>SERVIÇO GEOTECNICOS</t>
  </si>
  <si>
    <t>ESTAÇÃO ELEVATÓRIA DE ESGOTO (EEE)</t>
  </si>
  <si>
    <t xml:space="preserve">ESTUDO AMBIENTAL </t>
  </si>
  <si>
    <t xml:space="preserve">TOTAL </t>
  </si>
  <si>
    <t>3.0</t>
  </si>
  <si>
    <t>PROJETOS BASICOS</t>
  </si>
  <si>
    <t>PRAZO DE EXECUÇÃO: 6 MESES</t>
  </si>
  <si>
    <t>FORMA DE EXECUÇÃO: INDIRETA</t>
  </si>
  <si>
    <t>km</t>
  </si>
  <si>
    <t>2.1.4</t>
  </si>
  <si>
    <t>2.1.5</t>
  </si>
  <si>
    <t>2.2.3</t>
  </si>
  <si>
    <t>2.2.4</t>
  </si>
  <si>
    <t>2.2.5</t>
  </si>
  <si>
    <t>CADASTRO E ADEQUAÇÃO DE PROJETOS</t>
  </si>
  <si>
    <t>3.1.4</t>
  </si>
  <si>
    <t>3.2.3</t>
  </si>
  <si>
    <t>3.2.4</t>
  </si>
  <si>
    <t xml:space="preserve">un </t>
  </si>
  <si>
    <t>3.3.3</t>
  </si>
  <si>
    <t>3.3.4</t>
  </si>
  <si>
    <t>3.3.5</t>
  </si>
  <si>
    <t>3.3.6</t>
  </si>
  <si>
    <t>3.3.7</t>
  </si>
  <si>
    <t>3.3.8</t>
  </si>
  <si>
    <t>PROJETO BÁSICO (inclui: desenho detalhado, especificações da obra, memorial descrito, memória de cálculo e planilha orçamentária, exceto para os cadastros).</t>
  </si>
  <si>
    <t>ESTUDO DE ALTERNATIVAS PARA AMPLIACAO E/OU MELHORIA DO SISTEMA EXISTENTE</t>
  </si>
  <si>
    <t>65001513</t>
  </si>
  <si>
    <t xml:space="preserve">MOBILIZACAO E DESMOBILIZACAO DE EQUIPE DE TOPOGRAFIA.                                                                                                                                                                                              </t>
  </si>
  <si>
    <t xml:space="preserve">LEVANTAMENTO PLANIALTIMETRICO E SEMICADASTRAL COM NORMAL - AREA URBANA.                                                                                                                                                                       </t>
  </si>
  <si>
    <t xml:space="preserve">LEVANTAMENTO PLANIALTIMETRICO E SEMICADASTRAL COM NORMAL - AREA DE EXPANSAO                                                                                                                                                                     </t>
  </si>
  <si>
    <t xml:space="preserve">LEVANTAMENTO DE AREAS ESPECIAIS, INCLUSIVE TRAVESSIAS AREA ATE 1.000 M2.                                                                                                          </t>
  </si>
  <si>
    <t xml:space="preserve">SONDAGEM A PERCUSSAO - MOBILIZACAO E DESMOBILIZACAO                                                                                                                                                                                          </t>
  </si>
  <si>
    <t xml:space="preserve">SONDAGEM A PERCUSSAO - ADICIONAL DE MOBILIZACAO E DESMOBILIZACAO                                                                                                                                                                               </t>
  </si>
  <si>
    <t xml:space="preserve">SONDAGEM A PERCUSSAO - INSTALACAO POR FURO                                                                                                                                                                                                 </t>
  </si>
  <si>
    <t xml:space="preserve">SONDAGEM A PERCUSSAO Ã˜2.1/2" - PERFURACAO E RETIRADA DE AMOSTRAS                                                                                                                                                                              </t>
  </si>
  <si>
    <t xml:space="preserve"> SONDAGEM A TRADO MANUAL Ã˜4" - PERFURACAO E RETIRADA DE AMOSTRAS                                                                                                                                                                                </t>
  </si>
  <si>
    <t>PROJETO DE REDE COLETORA - RCE - SES</t>
  </si>
  <si>
    <t>PROJETO DE INTERCEPTOR - SISTEMA COMPLETO - RCE - SES</t>
  </si>
  <si>
    <t xml:space="preserve"> ORCAMENTO - INTERCEPTOR - EXTENSAO DE 1 KM ATE 10 KM - SES</t>
  </si>
  <si>
    <t xml:space="preserve">ELEVATORIA DE ESGOTO (P&lt;= 7,5CV)                                                                                                                                                                                                             </t>
  </si>
  <si>
    <t xml:space="preserve">ELEVATORIA DE ESGOTO (7,5CV &lt; P &lt; 25CV)                                                                                                                                                                                                             </t>
  </si>
  <si>
    <t>PROJETO DE LINHA DE RECALQUE - SES</t>
  </si>
  <si>
    <t>ORCAMENTO - LINHA DE RECALQUE - SES</t>
  </si>
  <si>
    <t xml:space="preserve">TRATAMENTO PRELIMINAR - ETE / SES.                                                                                                                                                                             </t>
  </si>
  <si>
    <t xml:space="preserve">REATOR ANAEROBIO ( UASB ) - ETE / SES.                                                                                                                                                                                       </t>
  </si>
  <si>
    <t xml:space="preserve">FILTRO BIOLOGICO - ETE / SES.                                                                                                                                                                                    </t>
  </si>
  <si>
    <t xml:space="preserve"> DECANTADOR SECUNDARIO - ETE / SES.                                                                                                                                                                                 </t>
  </si>
  <si>
    <t xml:space="preserve">LEITO DE SECAGEM - ETE / SES.                                                                                                                                                                                   </t>
  </si>
  <si>
    <t xml:space="preserve">DISPOSICAO DE LODO / ATERRO CONTROLADO - ETE / SES.                                                                                                                                               </t>
  </si>
  <si>
    <t xml:space="preserve">LAGOA - ETE/SES.                                                                                                                                                                                 </t>
  </si>
  <si>
    <t>CADASTRO DE REDE COLETORA DE ESGOTOS (RCE)</t>
  </si>
  <si>
    <t>ESTUDO DE AUTODEPURACAO - SES</t>
  </si>
  <si>
    <t>3.4</t>
  </si>
  <si>
    <t>3.4.1</t>
  </si>
  <si>
    <t xml:space="preserve"> PROJETO ELETRICO. APROVACAO DE SUBESTACAO NA CONCESSIONARIA DE ENERGIA. INCLUSIVE TODOS OS DESENHOS E DOCUMENTOS EXIGIDOS.</t>
  </si>
  <si>
    <t xml:space="preserve">ORCAMENTO DAS INSTALACOES ELETRICAS DE UNIDADE E SUB-UNIDADES DE SISTEMAS                                                                                                                                                           </t>
  </si>
  <si>
    <t xml:space="preserve">LEVANTAMENTO PLANIALTIMETRICO CADASTRAL FAIXA DE EXPLORACAO PARA IMPLANTACAO DE INTERCEPTOR/EMISSARIO LOCACAO E NIVELAMENTO DO EIXO LARGURA MEDIA = 20M.                                                                                                            </t>
  </si>
  <si>
    <t>LUIZ PAULO DE CARVALHO LOPES</t>
  </si>
  <si>
    <t>CREA 133.888 /  D - MG</t>
  </si>
  <si>
    <t>JUAREZ LIMA DA SILVA</t>
  </si>
  <si>
    <t>PREFEITO MUNICIPAL</t>
  </si>
  <si>
    <t>TRATAMENTO - ETE - PROJETO DE IMPLANTACAO GERAL E SISTEMAS COMPLEMENTARES - UNIDADE PADRÃO</t>
  </si>
  <si>
    <t>ESTAÇÃO TRATAMENTO DE ESGOTO (ETE) - PROJETO BÁSICO E EXECUTIVO.</t>
  </si>
  <si>
    <t>4.1</t>
  </si>
  <si>
    <t xml:space="preserve">PROJETO SUBESTAÇÃO PARA ETE </t>
  </si>
  <si>
    <t>CÁLCULO</t>
  </si>
  <si>
    <t>xxxxxxxxxxxxxxxxxx</t>
  </si>
  <si>
    <t>CREA xxxxxxxxxxxxx</t>
  </si>
  <si>
    <t>xxxxxxxxxxxxxxxxxxxxxxxxxxxxx</t>
  </si>
  <si>
    <t>PREFEITURA MUNICIPAL DE AIMORÉS</t>
  </si>
  <si>
    <t>LOCAL: PERÍMETRO URBANO DE AIMORÉS</t>
  </si>
  <si>
    <t>BASE ORÇAMENTÁRIA: COPASA/SUDESTE MG/REFERÊNCIA 04-2019</t>
  </si>
  <si>
    <t>DATA: 13/06/2019</t>
  </si>
  <si>
    <t>ORCAMENTO - RCE - EXTENSAO DE 1 KM ATE 10 KM - SES</t>
  </si>
  <si>
    <t>INTERCEPTOR</t>
  </si>
  <si>
    <t>REDE COLETORA</t>
  </si>
  <si>
    <t>LINHA DE RECALQUE</t>
  </si>
  <si>
    <t>ESCOLHA DO LOCAL - ESTACAO DE TRATAMENTO DE ESGOTOS - SES</t>
  </si>
  <si>
    <t>TRATAMENTO PRELIMINAR - ESTACAO DE TRATAMENTO DE ESGOTOS - SES</t>
  </si>
  <si>
    <t xml:space="preserve">REATOR (UASB) - ESTACAO DE TRATAMENTO DE ESGOTOS - SES
</t>
  </si>
  <si>
    <t xml:space="preserve">FILTRO BIOLOGICO - ESTACAO DE TRATAMENTO DE ESGOTOS - SES
</t>
  </si>
  <si>
    <t xml:space="preserve">DECANTADOR SECUNDARIO - ESTACAO DE TRATAMENTO DE ESGOTOS - SES
</t>
  </si>
  <si>
    <t xml:space="preserve">LEITO DE SECAGEM - ESTACAO DE TRATAMENTO DE ESGOTOS - SES
</t>
  </si>
  <si>
    <t xml:space="preserve">DISPOSICAO DE LODO - ATERRO CONTROLADO - ESTACAO DE TRATAMENTO DE ESGOTOS - SES
</t>
  </si>
  <si>
    <t xml:space="preserve">RESERVACAO DE AGUA TRATADA - ESTACAO DE TRATAMENTO DE ESGOTOS - SES
</t>
  </si>
  <si>
    <t xml:space="preserve">INTERLIGACOES
</t>
  </si>
  <si>
    <t xml:space="preserve">ESGOTAMENTO GERAL E DRENAGEM - ESTACAO DE TRATAMENTO DE ESGOTOS - SES
</t>
  </si>
  <si>
    <t xml:space="preserve">URBANIZACAO E PAISAGISMO - ESTACAO DE TRATAMENTO DE ESGOTOS - SES
</t>
  </si>
  <si>
    <t xml:space="preserve">ORCAMENTO - TRATAMENTO PRELIMINAR - SES
</t>
  </si>
  <si>
    <t xml:space="preserve">ORCAMENTO - REATOR UASB - SES
</t>
  </si>
  <si>
    <t xml:space="preserve">ORCAMENTO - FILTRO BIOLOGICO - SES
</t>
  </si>
  <si>
    <t xml:space="preserve">ORCAMENTO - DECANTADOR SECUNDARIO - SES
</t>
  </si>
  <si>
    <t xml:space="preserve">ORCAMENTO - LEITO DE SECAGEM - SES
</t>
  </si>
  <si>
    <t xml:space="preserve">ORCAMENTO - DISPOSICAO DO LODO - ATERRO CONTROLADO - SES
</t>
  </si>
  <si>
    <t>DIAGNÓSTICO E ESTUDO DE CONCEPÇÃO (RTP)</t>
  </si>
  <si>
    <t>ESTAÇÃO TRATAMENTO DE ESGOTO (ETE)</t>
  </si>
  <si>
    <t>PROJETO BÁSICO (inclui: desenho detalhado, especificações da obra, memorial descrito, memória de cálculo e planilha orçamentária).</t>
  </si>
  <si>
    <t>4.2</t>
  </si>
  <si>
    <t xml:space="preserve">PROJETO ESTRUTURAL DE CONCRETO ARMADO - FORMATO A1.
</t>
  </si>
  <si>
    <t>PROJETO ELETRICO - ILUMINACAO E TOMADAS, SPDA E ATERRAMENTO - FORMATO A1</t>
  </si>
  <si>
    <t xml:space="preserve">PROJETO ELETRICO DIAGRAMAS UNIFILARES, DISTRIBUICAO DE CIRCUITO DE FORÇA E CONTROLE, REDE DE DUTOS, PADRAO DE ENTRADA EM BAIXA TENSAO, MEMORIA DE CALCULO, DESCRITIVO - FORMATO A1.
</t>
  </si>
  <si>
    <t xml:space="preserve">PROJETO ELETRICO PARA QUADRO DE COMANDO COM POTENCIAS IDENTICAS - FORMATO A-1.
</t>
  </si>
  <si>
    <t>PROJETO EXECUTIVO (inclui: desenho detalhado, especificações da obra, memorial descrito, memória de cálculo e planilha orçamentária).</t>
  </si>
  <si>
    <t xml:space="preserve">PROJETO DE AUTOMACAO. FLUXOGRAMAS DE ENGENHARIA, ARQUITETURA DE REDE DE AUTOMACAO, DIAGRAMA DE MALHA E LOGICO, SISTEMA DE TELEMETRIA - FORMATO A1.
</t>
  </si>
  <si>
    <t xml:space="preserve">PROJETO ELETRICO - PROJETO DE SUBESTACAO EM POSTE, CABINE PRIMARIA OU SUBESTACAO ABRIGADA - FORMATO A1.
</t>
  </si>
  <si>
    <t xml:space="preserve">ORCAMENTO DAS INSTALACOES ELETRICAS DE UNIDADE E SUB-UNIDADES DE SISTEMAS
</t>
  </si>
  <si>
    <t>65001585</t>
  </si>
  <si>
    <t>65001586</t>
  </si>
  <si>
    <t>TRAVESSIA - CORREGOS - SAA E SES</t>
  </si>
  <si>
    <t>TRAVESSIA - RODOVIAS E/OU FERROVIAS -  SES.</t>
  </si>
  <si>
    <t xml:space="preserve">DATA: </t>
  </si>
  <si>
    <t xml:space="preserve">FOLHA Nº: </t>
  </si>
  <si>
    <t>ORCAMENTO - RCE - EXTENSAO ACIMA DE 30 KM - SES</t>
  </si>
  <si>
    <t>BDI</t>
  </si>
  <si>
    <t>CUSTO UNITÁRIO C/BDI</t>
  </si>
  <si>
    <t>CUSTO UNITÁRIO S/ BDI</t>
  </si>
  <si>
    <t>2.0</t>
  </si>
  <si>
    <t>2.3</t>
  </si>
  <si>
    <t>2.3.1</t>
  </si>
  <si>
    <t>2.4</t>
  </si>
  <si>
    <t>2.4.1</t>
  </si>
  <si>
    <t>2.5</t>
  </si>
  <si>
    <t>2.5.1</t>
  </si>
  <si>
    <t>2.3.2</t>
  </si>
  <si>
    <t>2.4.2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</si>
  <si>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</si>
  <si>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</si>
  <si>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</si>
  <si>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</si>
  <si>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</si>
  <si>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</si>
  <si>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</si>
  <si>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</si>
  <si>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</si>
  <si>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</si>
  <si>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</si>
  <si>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</si>
  <si>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</si>
  <si>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</si>
  <si>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</si>
  <si>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</si>
  <si>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4.3</t>
  </si>
  <si>
    <t>4.4</t>
  </si>
  <si>
    <t>4.5</t>
  </si>
  <si>
    <t>4.6</t>
  </si>
  <si>
    <t>4.7</t>
  </si>
  <si>
    <t>2.3.3</t>
  </si>
  <si>
    <t>2.3.4</t>
  </si>
  <si>
    <t xml:space="preserve">ESCOLHA DO LOCAL - EEE - SES                                                                                                                                                                                                      </t>
  </si>
  <si>
    <t>MEMORIAL DESC/CÁLCULO - EEE - SES</t>
  </si>
  <si>
    <t>ORÇAMENTO - EEE - SES</t>
  </si>
  <si>
    <t>PREFEITURA MUNICIPAL DE EWBANK DA CAMARA - MG</t>
  </si>
  <si>
    <t>LOCAL: PERÍMETRO URBANO DA CIDADE DE EWBANK DA CAMARA</t>
  </si>
  <si>
    <t>PRAZO DE EXECUÇÃO: 12 MESES</t>
  </si>
  <si>
    <t>1.0</t>
  </si>
  <si>
    <t>CON-COR-060</t>
  </si>
  <si>
    <t>ENGENHEIRO/ARQUITETO SENIOR</t>
  </si>
  <si>
    <t>1.2</t>
  </si>
  <si>
    <t>SERVIÇOS PRELIMINARES - LEVANTAMENTO DE INFORMAÇÕES</t>
  </si>
  <si>
    <t>AUXILIAR DE ENGENHARIA PARA PROJETO</t>
  </si>
  <si>
    <t>61.12.01</t>
  </si>
  <si>
    <t>h</t>
  </si>
  <si>
    <t>BASE ORÇAMENTÁRIA: COPASA/SUDESTE MG/REFERÊNCIA - 03/2022 - SEM DESCONTO</t>
  </si>
  <si>
    <t>ORCAMENTO - INTERCEPTOR - EXTENSAO DE 1 KM ATE 10 KM - SES</t>
  </si>
  <si>
    <t xml:space="preserve">DESCONTO = </t>
  </si>
  <si>
    <t>CRONOGRAMA FÍSICO-FINANCEIRO</t>
  </si>
  <si>
    <t>CÓDIGO</t>
  </si>
  <si>
    <t>ETAPAS/DESCRIÇÃO</t>
  </si>
  <si>
    <t>FÍSICO/ FINANCEIRO</t>
  </si>
  <si>
    <t>TOTAL  ETAPAS</t>
  </si>
  <si>
    <t>MÊS 1</t>
  </si>
  <si>
    <t>MÊS 2</t>
  </si>
  <si>
    <t>Físico %</t>
  </si>
  <si>
    <t>Financeiro</t>
  </si>
  <si>
    <t>TOTAL</t>
  </si>
  <si>
    <t xml:space="preserve"> </t>
  </si>
  <si>
    <t>Observações:</t>
  </si>
  <si>
    <t xml:space="preserve">VALOR DO OBRA/SERVIÇO: </t>
  </si>
  <si>
    <t>RELATÓRIO FOTOGRÁFICO</t>
  </si>
  <si>
    <t>LOCAL:</t>
  </si>
  <si>
    <t>DATA:</t>
  </si>
  <si>
    <t xml:space="preserve"> LEVANTAMENTO DE INFORMAÇÕES</t>
  </si>
  <si>
    <t>unidade</t>
  </si>
  <si>
    <t>hora</t>
  </si>
  <si>
    <t>PREFEITURA MUNICIPAL DE SENHORA DOS REMÉDIOS - MG</t>
  </si>
  <si>
    <t>FOLHA Nº: 01</t>
  </si>
  <si>
    <t>Dionatan Paulo Arruda</t>
  </si>
  <si>
    <t>Engenheiro Civil Municipal</t>
  </si>
  <si>
    <t>CREA MG 241.363/D</t>
  </si>
  <si>
    <t>CO-27344</t>
  </si>
  <si>
    <t>COTAÇÃO 01</t>
  </si>
  <si>
    <t>COTAÇÃO 03</t>
  </si>
  <si>
    <t>LEV-001</t>
  </si>
  <si>
    <t>PRO-001</t>
  </si>
  <si>
    <t>PREFEITURA MUNICIPAL DE SENHORA DOS REMÉDIOS-MG</t>
  </si>
  <si>
    <t xml:space="preserve">Foto 01 - Local de implantação do Projeto. </t>
  </si>
  <si>
    <t>Foto 02 - Local de implantação do Projeto.</t>
  </si>
  <si>
    <t>Foto 04 - Local de implantação do Projeto.</t>
  </si>
  <si>
    <t>Foto 03 - Local de implantação do Projeto.</t>
  </si>
  <si>
    <t xml:space="preserve">ATIVIDADE: CONTRATAÇÃO DE PROFISSIONAL HABILITADO PARA A  ELABORAÇÃO DE PROJETO DE PREVENÇÃO E COMBATE CONTRA INCÊNDIO PÂNICO </t>
  </si>
  <si>
    <t>LOCAL: IMÓVEIS DVERSOS DO MUNICÍPIO SENHORA DOS REMÉDIOS</t>
  </si>
  <si>
    <t>BASE ORÇAMENTÁRIA: SETOP - LESTE - ABRIL/2023 - COM DESONERAÇÃO</t>
  </si>
  <si>
    <t>PROJETO ARQUITETÔNICO</t>
  </si>
  <si>
    <t>A CARGO DO MUNICÍPIO</t>
  </si>
  <si>
    <t xml:space="preserve">PROJETO DE PREVENÇÃO E COMBATE CONTRA INCÊNDIO PÂNICO </t>
  </si>
  <si>
    <t>MEMORIAL DESCRITIVO</t>
  </si>
  <si>
    <t>COTAÇÃO 02</t>
  </si>
  <si>
    <t>m²</t>
  </si>
  <si>
    <t>PROJETO DE PREVENÇÃO E COMBATE CONTRA INCÊNDIO PÂNICO</t>
  </si>
  <si>
    <t xml:space="preserve">ATIVIDADE:  CONTRATAÇÃO DE PROFISSIONAL HABILITADO PARA A  ELABORAÇÃO DE PROJETO DE PREVENÇÃO E COMBATE CONTRA INCÊNDIO PÂNICO </t>
  </si>
  <si>
    <t>LOCAL: IMÓVEIS DIVERSOS DO MUNICÍPIO SENHORA DOS REMÉDIOS</t>
  </si>
  <si>
    <t>PRAZO DA OBRA: 12 MESES</t>
  </si>
  <si>
    <t xml:space="preserve">  CONTRATAÇÃO DE PROFISSIONAL HABILITADO PARA A  ELABORAÇÃO DE PROJETO DE PREVENÇÃO E COMBATE CONTRA INCÊNDIO PÂNICO </t>
  </si>
  <si>
    <t>IMÓVEIS DIVERSOS DO MUNICÍPIO DE SENHORA DOS REMÉDIOS</t>
  </si>
  <si>
    <t>DATA: 10/08/2023</t>
  </si>
  <si>
    <t>10/08/2023</t>
  </si>
  <si>
    <t>ESTE É O PREÇO MAXIMO PARA ESTE ITEM DE ACORDO COM A SEINFRA</t>
  </si>
  <si>
    <t>PREENCHER TAMBÉ O CRONOGRAMA FÍSICO FINANCEIRO NA SEGUNDA ABA</t>
  </si>
  <si>
    <t>ASSINATURA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</si>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</sst>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%"/>
    <numFmt numFmtId="166" formatCode="0.000"/>
    <numFmt numFmtId="167" formatCode="&quot;R$&quot;\ #,##0.00"/>
    <numFmt numFmtId="168" formatCode="&quot;R$&quot;#,##0.000"/>
    <numFmt numFmtId="169" formatCode="#,##0.00&quot; &quot;;&quot; (&quot;#,##0.00&quot;)&quot;;&quot; -&quot;#&quot; &quot;;@&quot; &quot;"/>
    <numFmt numFmtId="170" formatCode="&quot;R$ &quot;#,##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1"/>
      <color rgb="FF00000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color rgb="FF000000"/>
      <name val="Arial1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8" fillId="0" borderId="0" applyBorder="0" applyProtection="0"/>
    <xf numFmtId="0" fontId="14" fillId="0" borderId="0"/>
  </cellStyleXfs>
  <cellXfs count="297">
    <xf numFmtId="0" fontId="0" fillId="0" borderId="0" xfId="0"/>
    <xf numFmtId="0" fontId="3" fillId="0" borderId="3" xfId="0" applyFont="1" applyBorder="1" applyAlignment="1">
      <alignment horizontal="center" vertical="center"/>
    </xf>
    <xf numFmtId="10" fontId="3" fillId="0" borderId="7" xfId="1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/>
    </xf>
    <xf numFmtId="0" fontId="1" fillId="0" borderId="5" xfId="4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3" borderId="5" xfId="4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2" fontId="6" fillId="2" borderId="5" xfId="2" applyNumberFormat="1" applyFont="1" applyFill="1" applyBorder="1" applyAlignment="1">
      <alignment horizontal="center" vertical="center" wrapText="1"/>
    </xf>
    <xf numFmtId="4" fontId="10" fillId="2" borderId="21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2" fontId="6" fillId="3" borderId="5" xfId="2" applyNumberFormat="1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top" wrapText="1"/>
    </xf>
    <xf numFmtId="2" fontId="6" fillId="3" borderId="5" xfId="2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2" fontId="5" fillId="5" borderId="5" xfId="2" applyNumberFormat="1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4" fontId="5" fillId="5" borderId="22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2" fontId="6" fillId="5" borderId="5" xfId="2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top" wrapText="1"/>
    </xf>
    <xf numFmtId="2" fontId="6" fillId="5" borderId="9" xfId="2" applyNumberFormat="1" applyFont="1" applyFill="1" applyBorder="1" applyAlignment="1">
      <alignment horizontal="center" vertical="center" wrapText="1"/>
    </xf>
    <xf numFmtId="4" fontId="10" fillId="5" borderId="47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2" fontId="6" fillId="3" borderId="9" xfId="2" applyNumberFormat="1" applyFont="1" applyFill="1" applyBorder="1" applyAlignment="1">
      <alignment horizontal="center" vertical="center" wrapText="1"/>
    </xf>
    <xf numFmtId="4" fontId="10" fillId="3" borderId="47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0" fontId="1" fillId="6" borderId="27" xfId="1" applyNumberFormat="1" applyFill="1" applyBorder="1" applyAlignment="1">
      <alignment horizontal="center" vertical="center"/>
    </xf>
    <xf numFmtId="166" fontId="1" fillId="0" borderId="27" xfId="1" applyNumberFormat="1" applyBorder="1" applyAlignment="1">
      <alignment horizontal="center" vertical="center"/>
    </xf>
    <xf numFmtId="167" fontId="13" fillId="0" borderId="27" xfId="0" applyNumberFormat="1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 vertical="center"/>
    </xf>
    <xf numFmtId="0" fontId="0" fillId="8" borderId="0" xfId="0" applyFill="1"/>
    <xf numFmtId="0" fontId="3" fillId="8" borderId="54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/>
    </xf>
    <xf numFmtId="49" fontId="6" fillId="8" borderId="56" xfId="0" applyNumberFormat="1" applyFont="1" applyFill="1" applyBorder="1" applyAlignment="1">
      <alignment horizontal="center" vertical="top" wrapText="1"/>
    </xf>
    <xf numFmtId="170" fontId="6" fillId="8" borderId="56" xfId="0" applyNumberFormat="1" applyFont="1" applyFill="1" applyBorder="1" applyAlignment="1">
      <alignment vertical="top" wrapText="1"/>
    </xf>
    <xf numFmtId="167" fontId="6" fillId="8" borderId="60" xfId="0" applyNumberFormat="1" applyFont="1" applyFill="1" applyBorder="1" applyAlignment="1">
      <alignment vertical="top" wrapText="1"/>
    </xf>
    <xf numFmtId="4" fontId="0" fillId="8" borderId="0" xfId="0" applyNumberFormat="1" applyFill="1"/>
    <xf numFmtId="0" fontId="1" fillId="8" borderId="0" xfId="0" applyFont="1" applyFill="1"/>
    <xf numFmtId="0" fontId="3" fillId="8" borderId="15" xfId="0" applyFont="1" applyFill="1" applyBorder="1" applyAlignment="1">
      <alignment wrapText="1"/>
    </xf>
    <xf numFmtId="0" fontId="3" fillId="8" borderId="15" xfId="0" applyFont="1" applyFill="1" applyBorder="1"/>
    <xf numFmtId="0" fontId="0" fillId="8" borderId="0" xfId="0" applyFill="1" applyAlignment="1">
      <alignment wrapText="1"/>
    </xf>
    <xf numFmtId="0" fontId="0" fillId="8" borderId="16" xfId="0" applyFill="1" applyBorder="1"/>
    <xf numFmtId="0" fontId="1" fillId="8" borderId="15" xfId="0" applyFont="1" applyFill="1" applyBorder="1"/>
    <xf numFmtId="0" fontId="5" fillId="8" borderId="15" xfId="0" applyFont="1" applyFill="1" applyBorder="1"/>
    <xf numFmtId="0" fontId="6" fillId="8" borderId="17" xfId="0" applyFont="1" applyFill="1" applyBorder="1"/>
    <xf numFmtId="0" fontId="6" fillId="8" borderId="18" xfId="0" applyFont="1" applyFill="1" applyBorder="1" applyAlignment="1">
      <alignment wrapText="1"/>
    </xf>
    <xf numFmtId="0" fontId="0" fillId="8" borderId="18" xfId="0" applyFill="1" applyBorder="1"/>
    <xf numFmtId="0" fontId="0" fillId="8" borderId="19" xfId="0" applyFill="1" applyBorder="1"/>
    <xf numFmtId="0" fontId="3" fillId="8" borderId="0" xfId="0" applyFont="1" applyFill="1" applyBorder="1" applyAlignment="1">
      <alignment wrapText="1"/>
    </xf>
    <xf numFmtId="0" fontId="0" fillId="8" borderId="0" xfId="0" applyFill="1" applyBorder="1"/>
    <xf numFmtId="0" fontId="5" fillId="8" borderId="0" xfId="0" applyFont="1" applyFill="1" applyBorder="1" applyAlignment="1">
      <alignment wrapText="1"/>
    </xf>
    <xf numFmtId="10" fontId="5" fillId="9" borderId="56" xfId="0" applyNumberFormat="1" applyFont="1" applyFill="1" applyBorder="1" applyAlignment="1">
      <alignment vertical="top" wrapText="1"/>
    </xf>
    <xf numFmtId="49" fontId="6" fillId="9" borderId="56" xfId="0" applyNumberFormat="1" applyFont="1" applyFill="1" applyBorder="1" applyAlignment="1">
      <alignment horizontal="center" vertical="top" wrapText="1"/>
    </xf>
    <xf numFmtId="10" fontId="5" fillId="9" borderId="60" xfId="0" applyNumberFormat="1" applyFont="1" applyFill="1" applyBorder="1" applyAlignment="1">
      <alignment vertical="top" wrapText="1"/>
    </xf>
    <xf numFmtId="49" fontId="5" fillId="9" borderId="66" xfId="0" applyNumberFormat="1" applyFont="1" applyFill="1" applyBorder="1" applyAlignment="1">
      <alignment horizontal="center" vertical="top" wrapText="1"/>
    </xf>
    <xf numFmtId="10" fontId="5" fillId="9" borderId="66" xfId="0" applyNumberFormat="1" applyFont="1" applyFill="1" applyBorder="1" applyAlignment="1">
      <alignment vertical="top" wrapText="1"/>
    </xf>
    <xf numFmtId="0" fontId="3" fillId="8" borderId="0" xfId="0" applyFont="1" applyFill="1" applyBorder="1"/>
    <xf numFmtId="0" fontId="15" fillId="7" borderId="0" xfId="6" applyFont="1" applyFill="1" applyBorder="1" applyAlignment="1">
      <alignment vertical="center" wrapText="1"/>
    </xf>
    <xf numFmtId="0" fontId="15" fillId="7" borderId="0" xfId="6" applyFont="1" applyFill="1" applyBorder="1" applyAlignment="1">
      <alignment vertical="center"/>
    </xf>
    <xf numFmtId="0" fontId="1" fillId="8" borderId="16" xfId="0" applyFont="1" applyFill="1" applyBorder="1" applyAlignment="1">
      <alignment horizontal="center" wrapText="1"/>
    </xf>
    <xf numFmtId="0" fontId="0" fillId="8" borderId="16" xfId="0" applyFill="1" applyBorder="1" applyAlignment="1">
      <alignment wrapText="1"/>
    </xf>
    <xf numFmtId="0" fontId="5" fillId="8" borderId="16" xfId="0" applyFont="1" applyFill="1" applyBorder="1" applyAlignment="1">
      <alignment wrapText="1"/>
    </xf>
    <xf numFmtId="0" fontId="6" fillId="8" borderId="19" xfId="0" applyFont="1" applyFill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10" fontId="5" fillId="9" borderId="57" xfId="0" applyNumberFormat="1" applyFont="1" applyFill="1" applyBorder="1" applyAlignment="1">
      <alignment vertical="top" wrapText="1"/>
    </xf>
    <xf numFmtId="167" fontId="6" fillId="8" borderId="69" xfId="0" applyNumberFormat="1" applyFont="1" applyFill="1" applyBorder="1" applyAlignment="1">
      <alignment vertical="top" wrapText="1"/>
    </xf>
    <xf numFmtId="10" fontId="5" fillId="9" borderId="70" xfId="0" applyNumberFormat="1" applyFont="1" applyFill="1" applyBorder="1" applyAlignment="1">
      <alignment vertical="top" wrapText="1"/>
    </xf>
    <xf numFmtId="0" fontId="1" fillId="8" borderId="0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6" borderId="0" xfId="0" applyFill="1" applyAlignment="1">
      <alignment vertical="center"/>
    </xf>
    <xf numFmtId="167" fontId="13" fillId="6" borderId="27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49" fontId="3" fillId="8" borderId="0" xfId="0" applyNumberFormat="1" applyFont="1" applyFill="1" applyBorder="1" applyAlignment="1">
      <alignment horizontal="center" vertical="center"/>
    </xf>
    <xf numFmtId="10" fontId="5" fillId="9" borderId="0" xfId="0" applyNumberFormat="1" applyFont="1" applyFill="1" applyBorder="1" applyAlignment="1">
      <alignment vertical="top" wrapText="1"/>
    </xf>
    <xf numFmtId="167" fontId="6" fillId="8" borderId="0" xfId="0" applyNumberFormat="1" applyFont="1" applyFill="1" applyBorder="1" applyAlignment="1">
      <alignment vertical="top" wrapText="1"/>
    </xf>
    <xf numFmtId="170" fontId="5" fillId="8" borderId="0" xfId="0" applyNumberFormat="1" applyFont="1" applyFill="1" applyBorder="1" applyAlignment="1">
      <alignment vertical="top" wrapText="1"/>
    </xf>
    <xf numFmtId="4" fontId="3" fillId="8" borderId="71" xfId="0" applyNumberFormat="1" applyFont="1" applyFill="1" applyBorder="1" applyAlignment="1">
      <alignment vertical="center"/>
    </xf>
    <xf numFmtId="0" fontId="0" fillId="8" borderId="15" xfId="0" applyFill="1" applyBorder="1"/>
    <xf numFmtId="0" fontId="0" fillId="8" borderId="17" xfId="0" applyFill="1" applyBorder="1"/>
    <xf numFmtId="170" fontId="5" fillId="8" borderId="73" xfId="0" applyNumberFormat="1" applyFont="1" applyFill="1" applyBorder="1" applyAlignment="1">
      <alignment vertical="top" wrapText="1"/>
    </xf>
    <xf numFmtId="170" fontId="5" fillId="8" borderId="74" xfId="0" applyNumberFormat="1" applyFont="1" applyFill="1" applyBorder="1" applyAlignment="1">
      <alignment vertical="top" wrapText="1"/>
    </xf>
    <xf numFmtId="49" fontId="5" fillId="8" borderId="73" xfId="0" applyNumberFormat="1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wrapText="1"/>
    </xf>
    <xf numFmtId="0" fontId="1" fillId="8" borderId="40" xfId="0" applyFont="1" applyFill="1" applyBorder="1" applyAlignment="1">
      <alignment vertical="center"/>
    </xf>
    <xf numFmtId="0" fontId="1" fillId="8" borderId="2" xfId="0" applyFont="1" applyFill="1" applyBorder="1" applyAlignment="1">
      <alignment vertical="center"/>
    </xf>
    <xf numFmtId="0" fontId="1" fillId="8" borderId="2" xfId="0" applyFont="1" applyFill="1" applyBorder="1" applyAlignment="1">
      <alignment vertical="center" wrapText="1"/>
    </xf>
    <xf numFmtId="0" fontId="1" fillId="8" borderId="41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5" fillId="7" borderId="15" xfId="6" applyFont="1" applyFill="1" applyBorder="1" applyAlignment="1">
      <alignment horizontal="center" vertical="center" wrapText="1"/>
    </xf>
    <xf numFmtId="0" fontId="15" fillId="7" borderId="0" xfId="6" applyFont="1" applyFill="1" applyBorder="1" applyAlignment="1">
      <alignment horizontal="center" vertical="center" wrapText="1"/>
    </xf>
    <xf numFmtId="0" fontId="15" fillId="7" borderId="16" xfId="6" applyFont="1" applyFill="1" applyBorder="1" applyAlignment="1">
      <alignment horizontal="center" vertical="center" wrapText="1"/>
    </xf>
    <xf numFmtId="0" fontId="15" fillId="7" borderId="0" xfId="6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" fontId="6" fillId="3" borderId="4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43" xfId="0" applyNumberFormat="1" applyFont="1" applyFill="1" applyBorder="1" applyAlignment="1">
      <alignment horizontal="center" vertical="center" wrapText="1"/>
    </xf>
    <xf numFmtId="0" fontId="15" fillId="7" borderId="64" xfId="6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 wrapText="1"/>
    </xf>
    <xf numFmtId="0" fontId="5" fillId="8" borderId="6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4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8" borderId="71" xfId="0" applyFont="1" applyFill="1" applyBorder="1" applyAlignment="1">
      <alignment horizontal="left" vertical="center"/>
    </xf>
    <xf numFmtId="0" fontId="3" fillId="8" borderId="72" xfId="0" applyFont="1" applyFill="1" applyBorder="1" applyAlignment="1">
      <alignment horizontal="left" vertical="center"/>
    </xf>
    <xf numFmtId="0" fontId="3" fillId="8" borderId="17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49" fontId="3" fillId="8" borderId="72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/>
    </xf>
    <xf numFmtId="49" fontId="3" fillId="8" borderId="41" xfId="0" applyNumberFormat="1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left" vertical="center"/>
    </xf>
    <xf numFmtId="0" fontId="3" fillId="8" borderId="18" xfId="0" applyFont="1" applyFill="1" applyBorder="1" applyAlignment="1">
      <alignment horizontal="left" vertical="center"/>
    </xf>
    <xf numFmtId="0" fontId="3" fillId="8" borderId="19" xfId="0" applyFont="1" applyFill="1" applyBorder="1" applyAlignment="1">
      <alignment horizontal="left" vertical="center"/>
    </xf>
    <xf numFmtId="0" fontId="17" fillId="8" borderId="40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17" fontId="3" fillId="8" borderId="0" xfId="0" quotePrefix="1" applyNumberFormat="1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left" vertical="center"/>
    </xf>
    <xf numFmtId="0" fontId="3" fillId="8" borderId="23" xfId="0" applyFont="1" applyFill="1" applyBorder="1" applyAlignment="1">
      <alignment horizontal="left" vertical="center"/>
    </xf>
    <xf numFmtId="0" fontId="3" fillId="8" borderId="67" xfId="0" applyFont="1" applyFill="1" applyBorder="1" applyAlignment="1">
      <alignment horizontal="left" vertical="center"/>
    </xf>
    <xf numFmtId="49" fontId="3" fillId="8" borderId="23" xfId="0" applyNumberFormat="1" applyFont="1" applyFill="1" applyBorder="1" applyAlignment="1">
      <alignment horizontal="left" vertical="center"/>
    </xf>
    <xf numFmtId="0" fontId="3" fillId="8" borderId="24" xfId="0" applyFont="1" applyFill="1" applyBorder="1" applyAlignment="1">
      <alignment horizontal="left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67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4" fontId="6" fillId="2" borderId="42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43" xfId="0" applyNumberFormat="1" applyFont="1" applyFill="1" applyBorder="1" applyAlignment="1">
      <alignment horizontal="center" vertical="center" wrapText="1"/>
    </xf>
    <xf numFmtId="4" fontId="6" fillId="2" borderId="44" xfId="0" applyNumberFormat="1" applyFont="1" applyFill="1" applyBorder="1" applyAlignment="1">
      <alignment horizontal="center" vertical="center" wrapText="1"/>
    </xf>
    <xf numFmtId="4" fontId="6" fillId="2" borderId="45" xfId="0" applyNumberFormat="1" applyFont="1" applyFill="1" applyBorder="1" applyAlignment="1">
      <alignment horizontal="center" vertical="center" wrapText="1"/>
    </xf>
    <xf numFmtId="4" fontId="6" fillId="2" borderId="46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</cellXfs>
  <cellStyles count="12">
    <cellStyle name="Excel Built-in Excel Built-in Excel Built-in Excel Built-in Excel Built-in Excel Built-in Excel Built-in Separador de milhares 4" xfId="10"/>
    <cellStyle name="Moeda 2" xfId="7"/>
    <cellStyle name="Normal" xfId="0" builtinId="0"/>
    <cellStyle name="Normal 2" xfId="4"/>
    <cellStyle name="Normal 2 2" xfId="6"/>
    <cellStyle name="Normal 3" xfId="5"/>
    <cellStyle name="Normal 3 3" xfId="11"/>
    <cellStyle name="Porcentagem" xfId="1" builtinId="5"/>
    <cellStyle name="Porcentagem 2" xfId="8"/>
    <cellStyle name="Vírgula" xfId="2" builtinId="3"/>
    <cellStyle name="Vírgula 2" xfId="9"/>
    <cellStyle name="Vírgula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66</xdr:row>
      <xdr:rowOff>9525</xdr:rowOff>
    </xdr:from>
    <xdr:to>
      <xdr:col>4</xdr:col>
      <xdr:colOff>400050</xdr:colOff>
      <xdr:row>66</xdr:row>
      <xdr:rowOff>9525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3028950" y="19164300"/>
          <a:ext cx="3238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61</xdr:row>
      <xdr:rowOff>0</xdr:rowOff>
    </xdr:from>
    <xdr:to>
      <xdr:col>4</xdr:col>
      <xdr:colOff>409575</xdr:colOff>
      <xdr:row>61</xdr:row>
      <xdr:rowOff>9525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2990850" y="18278475"/>
          <a:ext cx="32861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883920</xdr:colOff>
      <xdr:row>16</xdr:row>
      <xdr:rowOff>119706</xdr:rowOff>
    </xdr:from>
    <xdr:to>
      <xdr:col>4</xdr:col>
      <xdr:colOff>325755</xdr:colOff>
      <xdr:row>16</xdr:row>
      <xdr:rowOff>131445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12A4B0DF-D74B-4381-BA2D-2EA9D08A2E73}"/>
            </a:ext>
          </a:extLst>
        </xdr:cNvPr>
        <xdr:cNvCxnSpPr/>
      </xdr:nvCxnSpPr>
      <xdr:spPr>
        <a:xfrm>
          <a:off x="2346960" y="15451146"/>
          <a:ext cx="4211955" cy="1173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</xdr:row>
      <xdr:rowOff>38100</xdr:rowOff>
    </xdr:from>
    <xdr:to>
      <xdr:col>3</xdr:col>
      <xdr:colOff>290064</xdr:colOff>
      <xdr:row>1</xdr:row>
      <xdr:rowOff>712317</xdr:rowOff>
    </xdr:to>
    <xdr:pic>
      <xdr:nvPicPr>
        <xdr:cNvPr id="3" name="Imagem 2" descr="Senhora dos Remédi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4860" y="106680"/>
          <a:ext cx="968244" cy="674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</xdr:colOff>
      <xdr:row>1</xdr:row>
      <xdr:rowOff>53789</xdr:rowOff>
    </xdr:from>
    <xdr:to>
      <xdr:col>1</xdr:col>
      <xdr:colOff>1013067</xdr:colOff>
      <xdr:row>1</xdr:row>
      <xdr:rowOff>728006</xdr:rowOff>
    </xdr:to>
    <xdr:pic>
      <xdr:nvPicPr>
        <xdr:cNvPr id="7" name="Imagem 2" descr="Senhora dos Remédi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364" y="233083"/>
          <a:ext cx="968244" cy="674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197223</xdr:colOff>
      <xdr:row>5</xdr:row>
      <xdr:rowOff>421343</xdr:rowOff>
    </xdr:from>
    <xdr:to>
      <xdr:col>4</xdr:col>
      <xdr:colOff>890611</xdr:colOff>
      <xdr:row>5</xdr:row>
      <xdr:rowOff>3301343</xdr:rowOff>
    </xdr:to>
    <xdr:pic>
      <xdr:nvPicPr>
        <xdr:cNvPr id="8" name="Imagem 7" descr="WhatsApp Image 2023-08-16 at 15.32.51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3764" y="2420472"/>
          <a:ext cx="3840000" cy="28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206186</xdr:colOff>
      <xdr:row>5</xdr:row>
      <xdr:rowOff>430307</xdr:rowOff>
    </xdr:from>
    <xdr:to>
      <xdr:col>8</xdr:col>
      <xdr:colOff>899575</xdr:colOff>
      <xdr:row>5</xdr:row>
      <xdr:rowOff>3310307</xdr:rowOff>
    </xdr:to>
    <xdr:pic>
      <xdr:nvPicPr>
        <xdr:cNvPr id="9" name="Imagem 8" descr="WhatsApp Image 2023-08-16 at 15.32.50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518210" y="2429436"/>
          <a:ext cx="3840000" cy="28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170329</xdr:colOff>
      <xdr:row>7</xdr:row>
      <xdr:rowOff>367554</xdr:rowOff>
    </xdr:from>
    <xdr:to>
      <xdr:col>4</xdr:col>
      <xdr:colOff>863717</xdr:colOff>
      <xdr:row>7</xdr:row>
      <xdr:rowOff>3247554</xdr:rowOff>
    </xdr:to>
    <xdr:pic>
      <xdr:nvPicPr>
        <xdr:cNvPr id="10" name="Imagem 9" descr="WhatsApp Image 2023-08-16 at 15.26.42 (1)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6870" y="6266330"/>
          <a:ext cx="3840000" cy="28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197224</xdr:colOff>
      <xdr:row>7</xdr:row>
      <xdr:rowOff>349620</xdr:rowOff>
    </xdr:from>
    <xdr:to>
      <xdr:col>8</xdr:col>
      <xdr:colOff>890613</xdr:colOff>
      <xdr:row>7</xdr:row>
      <xdr:rowOff>3229620</xdr:rowOff>
    </xdr:to>
    <xdr:pic>
      <xdr:nvPicPr>
        <xdr:cNvPr id="12" name="Imagem 11" descr="WhatsApp Image 2023-08-16 at 15.35.33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09248" y="6248396"/>
          <a:ext cx="3840000" cy="288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66</xdr:row>
      <xdr:rowOff>9525</xdr:rowOff>
    </xdr:from>
    <xdr:to>
      <xdr:col>4</xdr:col>
      <xdr:colOff>400050</xdr:colOff>
      <xdr:row>66</xdr:row>
      <xdr:rowOff>9525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25B1410C-832B-409E-9023-937759CC34C0}"/>
            </a:ext>
          </a:extLst>
        </xdr:cNvPr>
        <xdr:cNvCxnSpPr/>
      </xdr:nvCxnSpPr>
      <xdr:spPr>
        <a:xfrm>
          <a:off x="3263265" y="16613505"/>
          <a:ext cx="33699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61</xdr:row>
      <xdr:rowOff>0</xdr:rowOff>
    </xdr:from>
    <xdr:to>
      <xdr:col>4</xdr:col>
      <xdr:colOff>409575</xdr:colOff>
      <xdr:row>61</xdr:row>
      <xdr:rowOff>9525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1A5DAFE7-7C9D-420E-995B-7060D4CBC866}"/>
            </a:ext>
          </a:extLst>
        </xdr:cNvPr>
        <xdr:cNvCxnSpPr/>
      </xdr:nvCxnSpPr>
      <xdr:spPr>
        <a:xfrm>
          <a:off x="3225165" y="15704820"/>
          <a:ext cx="341757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1800225</xdr:colOff>
      <xdr:row>58</xdr:row>
      <xdr:rowOff>9525</xdr:rowOff>
    </xdr:from>
    <xdr:to>
      <xdr:col>3</xdr:col>
      <xdr:colOff>400050</xdr:colOff>
      <xdr:row>58</xdr:row>
      <xdr:rowOff>9525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3028950" y="13554075"/>
          <a:ext cx="3238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1762125</xdr:colOff>
      <xdr:row>53</xdr:row>
      <xdr:rowOff>0</xdr:rowOff>
    </xdr:from>
    <xdr:to>
      <xdr:col>3</xdr:col>
      <xdr:colOff>409575</xdr:colOff>
      <xdr:row>53</xdr:row>
      <xdr:rowOff>9525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2990850" y="12668250"/>
          <a:ext cx="32861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e/Desktop/Pavimenta&#231;&#227;o%20Porci&#250;ncula=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PLE"/>
      <sheetName val="CRONO"/>
      <sheetName val="QCI"/>
      <sheetName val="PLE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Zeros="0" topLeftCell="A49" zoomScaleNormal="100" zoomScaleSheetLayoutView="100" workbookViewId="0">
      <selection activeCell="M58" sqref="M58"/>
    </sheetView>
  </sheetViews>
  <sheetFormatPr defaultColWidth="9.109375" defaultRowHeight="13.2"/>
  <cols>
    <col min="1" max="1" width="7.88671875" style="30" customWidth="1"/>
    <col min="2" max="2" width="13.44140625" style="30" customWidth="1"/>
    <col min="3" max="3" width="60.44140625" style="30" customWidth="1"/>
    <col min="4" max="4" width="9.109375" style="30" customWidth="1"/>
    <col min="5" max="5" width="12.88671875" style="30" customWidth="1"/>
    <col min="6" max="6" width="12" style="30" customWidth="1"/>
    <col min="7" max="7" width="12.6640625" style="30" customWidth="1"/>
    <col min="8" max="8" width="14.33203125" style="30" customWidth="1"/>
    <col min="9" max="9" width="11.5546875" style="30" customWidth="1"/>
    <col min="10" max="10" width="1.33203125" style="30" customWidth="1"/>
    <col min="11" max="12" width="9.109375" style="30"/>
    <col min="13" max="13" width="10.44140625" style="30" customWidth="1"/>
    <col min="14" max="16384" width="9.109375" style="30"/>
  </cols>
  <sheetData>
    <row r="1" spans="1:13" ht="20.100000000000001" customHeight="1" thickBot="1">
      <c r="A1" s="201" t="s">
        <v>185</v>
      </c>
      <c r="B1" s="202"/>
      <c r="C1" s="202"/>
      <c r="D1" s="202"/>
      <c r="E1" s="202"/>
      <c r="F1" s="202"/>
      <c r="G1" s="202"/>
      <c r="H1" s="203"/>
    </row>
    <row r="2" spans="1:13" ht="20.100000000000001" customHeight="1">
      <c r="A2" s="204" t="s">
        <v>185</v>
      </c>
      <c r="B2" s="205"/>
      <c r="C2" s="205"/>
      <c r="D2" s="205"/>
      <c r="E2" s="206"/>
      <c r="F2" s="207" t="s">
        <v>145</v>
      </c>
      <c r="G2" s="208"/>
      <c r="H2" s="209"/>
    </row>
    <row r="3" spans="1:13" ht="20.100000000000001" customHeight="1">
      <c r="A3" s="180" t="s">
        <v>26</v>
      </c>
      <c r="B3" s="181"/>
      <c r="C3" s="181"/>
      <c r="D3" s="181"/>
      <c r="E3" s="182"/>
      <c r="F3" s="210" t="s">
        <v>144</v>
      </c>
      <c r="G3" s="211"/>
      <c r="H3" s="212"/>
    </row>
    <row r="4" spans="1:13" ht="20.100000000000001" customHeight="1">
      <c r="A4" s="180" t="s">
        <v>186</v>
      </c>
      <c r="B4" s="181"/>
      <c r="C4" s="181"/>
      <c r="D4" s="181"/>
      <c r="E4" s="48"/>
      <c r="F4" s="48"/>
      <c r="G4" s="48"/>
      <c r="H4" s="47"/>
    </row>
    <row r="5" spans="1:13" ht="20.100000000000001" customHeight="1">
      <c r="A5" s="180" t="s">
        <v>196</v>
      </c>
      <c r="B5" s="181"/>
      <c r="C5" s="181"/>
      <c r="D5" s="182"/>
      <c r="E5" s="183" t="s">
        <v>40</v>
      </c>
      <c r="F5" s="184"/>
      <c r="G5" s="184"/>
      <c r="H5" s="185"/>
      <c r="K5" s="108" t="s">
        <v>198</v>
      </c>
      <c r="L5" s="109">
        <f>M5*10</f>
        <v>0.17299999999999999</v>
      </c>
      <c r="M5" s="110">
        <v>1.7299999999999999E-2</v>
      </c>
    </row>
    <row r="6" spans="1:13" ht="20.100000000000001" customHeight="1" thickBot="1">
      <c r="A6" s="186" t="s">
        <v>187</v>
      </c>
      <c r="B6" s="187"/>
      <c r="C6" s="187"/>
      <c r="D6" s="188"/>
      <c r="E6" s="27"/>
      <c r="F6" s="28"/>
      <c r="G6" s="1" t="s">
        <v>147</v>
      </c>
      <c r="H6" s="2">
        <v>0.215</v>
      </c>
      <c r="J6" s="54"/>
      <c r="K6" s="111"/>
      <c r="L6" s="112"/>
      <c r="M6" s="112"/>
    </row>
    <row r="7" spans="1:13" ht="37.5" customHeight="1" thickBot="1">
      <c r="A7" s="3" t="s">
        <v>0</v>
      </c>
      <c r="B7" s="3" t="s">
        <v>28</v>
      </c>
      <c r="C7" s="3" t="s">
        <v>27</v>
      </c>
      <c r="D7" s="3" t="s">
        <v>2</v>
      </c>
      <c r="E7" s="3" t="s">
        <v>1</v>
      </c>
      <c r="F7" s="3" t="s">
        <v>149</v>
      </c>
      <c r="G7" s="3" t="s">
        <v>148</v>
      </c>
      <c r="H7" s="3" t="s">
        <v>29</v>
      </c>
      <c r="K7" s="111"/>
      <c r="L7" s="112"/>
      <c r="M7" s="112"/>
    </row>
    <row r="8" spans="1:13">
      <c r="A8" s="79" t="s">
        <v>188</v>
      </c>
      <c r="B8" s="80"/>
      <c r="C8" s="81" t="s">
        <v>192</v>
      </c>
      <c r="D8" s="82"/>
      <c r="E8" s="82"/>
      <c r="F8" s="83"/>
      <c r="G8" s="83">
        <f>ROUND((F8*1.25),2)</f>
        <v>0</v>
      </c>
      <c r="H8" s="84">
        <f>SUM(H9:H10)</f>
        <v>7094.8224000000009</v>
      </c>
      <c r="K8" s="111"/>
      <c r="L8" s="112">
        <f ca="1">ROUND(K8*$L$8,2)</f>
        <v>0</v>
      </c>
      <c r="M8" s="112">
        <f t="shared" ref="M8:M9" ca="1" si="0">K8-L8</f>
        <v>0</v>
      </c>
    </row>
    <row r="9" spans="1:13">
      <c r="A9" s="59" t="s">
        <v>5</v>
      </c>
      <c r="B9" s="60" t="s">
        <v>189</v>
      </c>
      <c r="C9" s="18" t="s">
        <v>190</v>
      </c>
      <c r="D9" s="61" t="s">
        <v>195</v>
      </c>
      <c r="E9" s="62">
        <v>32</v>
      </c>
      <c r="F9" s="58">
        <v>103.14</v>
      </c>
      <c r="G9" s="58">
        <f>F9*(1+$H$6)</f>
        <v>125.31510000000002</v>
      </c>
      <c r="H9" s="63">
        <f>G9*E9</f>
        <v>4010.0832000000005</v>
      </c>
      <c r="K9" s="111">
        <v>103.14</v>
      </c>
      <c r="L9" s="111">
        <f>ROUND(K9*$L$5,2)</f>
        <v>17.84</v>
      </c>
      <c r="M9" s="111">
        <f t="shared" si="0"/>
        <v>85.3</v>
      </c>
    </row>
    <row r="10" spans="1:13">
      <c r="A10" s="59" t="s">
        <v>191</v>
      </c>
      <c r="B10" s="60" t="s">
        <v>194</v>
      </c>
      <c r="C10" s="18" t="s">
        <v>193</v>
      </c>
      <c r="D10" s="104" t="s">
        <v>195</v>
      </c>
      <c r="E10" s="105">
        <v>32</v>
      </c>
      <c r="F10" s="106">
        <v>79.34</v>
      </c>
      <c r="G10" s="58">
        <f>F10*(1+$H$6)</f>
        <v>96.398100000000014</v>
      </c>
      <c r="H10" s="63">
        <f>G10*E10</f>
        <v>3084.7392000000004</v>
      </c>
      <c r="K10" s="111">
        <v>79.34</v>
      </c>
      <c r="L10" s="111">
        <f t="shared" ref="L10:L57" si="1">ROUND(K10*$L$5,2)</f>
        <v>13.73</v>
      </c>
      <c r="M10" s="111">
        <f t="shared" ref="M10:M57" si="2">K10-L10</f>
        <v>65.61</v>
      </c>
    </row>
    <row r="11" spans="1:13">
      <c r="A11" s="79" t="s">
        <v>150</v>
      </c>
      <c r="B11" s="80"/>
      <c r="C11" s="81" t="s">
        <v>128</v>
      </c>
      <c r="D11" s="82"/>
      <c r="E11" s="82"/>
      <c r="F11" s="83"/>
      <c r="G11" s="83">
        <f>ROUND((F11*1.25),2)</f>
        <v>0</v>
      </c>
      <c r="H11" s="84">
        <f>H12</f>
        <v>18759.344850000001</v>
      </c>
      <c r="K11" s="111"/>
      <c r="L11" s="111">
        <f t="shared" si="1"/>
        <v>0</v>
      </c>
      <c r="M11" s="111">
        <f t="shared" si="2"/>
        <v>0</v>
      </c>
    </row>
    <row r="12" spans="1:13" ht="22.8">
      <c r="A12" s="59" t="s">
        <v>6</v>
      </c>
      <c r="B12" s="60" t="s">
        <v>60</v>
      </c>
      <c r="C12" s="18" t="s">
        <v>59</v>
      </c>
      <c r="D12" s="61" t="s">
        <v>51</v>
      </c>
      <c r="E12" s="62">
        <v>1</v>
      </c>
      <c r="F12" s="58">
        <v>15439.79</v>
      </c>
      <c r="G12" s="58">
        <f>F12*(1+$H$6)</f>
        <v>18759.344850000001</v>
      </c>
      <c r="H12" s="63">
        <f>G12*E12</f>
        <v>18759.344850000001</v>
      </c>
      <c r="K12" s="111">
        <v>15439.79</v>
      </c>
      <c r="L12" s="111">
        <f t="shared" si="1"/>
        <v>2671.08</v>
      </c>
      <c r="M12" s="111">
        <f t="shared" si="2"/>
        <v>12768.710000000001</v>
      </c>
    </row>
    <row r="13" spans="1:13" ht="24">
      <c r="A13" s="85" t="s">
        <v>37</v>
      </c>
      <c r="B13" s="86"/>
      <c r="C13" s="87" t="s">
        <v>130</v>
      </c>
      <c r="D13" s="88"/>
      <c r="E13" s="89"/>
      <c r="F13" s="89"/>
      <c r="G13" s="90">
        <f t="shared" ref="G13:G50" si="3">F13*1.12</f>
        <v>0</v>
      </c>
      <c r="H13" s="91">
        <f>H14+H19+H22+H27+H30</f>
        <v>212832.26</v>
      </c>
      <c r="K13" s="111"/>
      <c r="L13" s="111">
        <f t="shared" si="1"/>
        <v>0</v>
      </c>
      <c r="M13" s="111">
        <f t="shared" si="2"/>
        <v>0</v>
      </c>
    </row>
    <row r="14" spans="1:13">
      <c r="A14" s="11" t="s">
        <v>8</v>
      </c>
      <c r="B14" s="12"/>
      <c r="C14" s="13" t="s">
        <v>109</v>
      </c>
      <c r="D14" s="56"/>
      <c r="E14" s="14"/>
      <c r="F14" s="14"/>
      <c r="G14" s="14">
        <f t="shared" si="3"/>
        <v>0</v>
      </c>
      <c r="H14" s="15">
        <f>SUM(H15:H18)</f>
        <v>46825.9</v>
      </c>
      <c r="K14" s="111"/>
      <c r="L14" s="111">
        <f t="shared" si="1"/>
        <v>0</v>
      </c>
      <c r="M14" s="111">
        <f t="shared" si="2"/>
        <v>0</v>
      </c>
    </row>
    <row r="15" spans="1:13">
      <c r="A15" s="59" t="s">
        <v>16</v>
      </c>
      <c r="B15" s="69">
        <v>65001515</v>
      </c>
      <c r="C15" s="66" t="s">
        <v>70</v>
      </c>
      <c r="D15" s="61" t="s">
        <v>41</v>
      </c>
      <c r="E15" s="62">
        <v>8</v>
      </c>
      <c r="F15" s="58">
        <v>1712.21</v>
      </c>
      <c r="G15" s="58">
        <f>F15*(1+$H$6)</f>
        <v>2080.3351500000003</v>
      </c>
      <c r="H15" s="68">
        <f t="shared" ref="H15:H49" si="4">ROUND((G15*E15),2)</f>
        <v>16642.68</v>
      </c>
      <c r="K15" s="111">
        <v>1712.21</v>
      </c>
      <c r="L15" s="111">
        <f t="shared" si="1"/>
        <v>296.20999999999998</v>
      </c>
      <c r="M15" s="111">
        <f t="shared" si="2"/>
        <v>1416</v>
      </c>
    </row>
    <row r="16" spans="1:13">
      <c r="A16" s="59" t="s">
        <v>17</v>
      </c>
      <c r="B16" s="65" t="s">
        <v>140</v>
      </c>
      <c r="C16" s="66" t="s">
        <v>143</v>
      </c>
      <c r="D16" s="61" t="s">
        <v>51</v>
      </c>
      <c r="E16" s="67">
        <v>4</v>
      </c>
      <c r="F16" s="58">
        <v>2954.61</v>
      </c>
      <c r="G16" s="58">
        <f t="shared" ref="G16:G57" si="5">F16*(1+$H$6)</f>
        <v>3589.8511500000004</v>
      </c>
      <c r="H16" s="68">
        <f t="shared" si="4"/>
        <v>14359.4</v>
      </c>
      <c r="K16" s="111">
        <v>2954.61</v>
      </c>
      <c r="L16" s="111">
        <f t="shared" si="1"/>
        <v>511.15</v>
      </c>
      <c r="M16" s="111">
        <f t="shared" si="2"/>
        <v>2443.46</v>
      </c>
    </row>
    <row r="17" spans="1:13">
      <c r="A17" s="59" t="s">
        <v>24</v>
      </c>
      <c r="B17" s="65" t="s">
        <v>141</v>
      </c>
      <c r="C17" s="66" t="s">
        <v>142</v>
      </c>
      <c r="D17" s="61" t="s">
        <v>51</v>
      </c>
      <c r="E17" s="67">
        <v>4</v>
      </c>
      <c r="F17" s="58">
        <v>2954.61</v>
      </c>
      <c r="G17" s="58">
        <f t="shared" si="5"/>
        <v>3589.8511500000004</v>
      </c>
      <c r="H17" s="68">
        <f t="shared" si="4"/>
        <v>14359.4</v>
      </c>
      <c r="K17" s="111">
        <v>2954.61</v>
      </c>
      <c r="L17" s="111">
        <f t="shared" si="1"/>
        <v>511.15</v>
      </c>
      <c r="M17" s="111">
        <f t="shared" si="2"/>
        <v>2443.46</v>
      </c>
    </row>
    <row r="18" spans="1:13">
      <c r="A18" s="59" t="s">
        <v>48</v>
      </c>
      <c r="B18" s="64">
        <v>65001518</v>
      </c>
      <c r="C18" s="18" t="s">
        <v>146</v>
      </c>
      <c r="D18" s="61" t="s">
        <v>41</v>
      </c>
      <c r="E18" s="62">
        <v>8</v>
      </c>
      <c r="F18" s="58">
        <v>150.66</v>
      </c>
      <c r="G18" s="58">
        <f t="shared" si="5"/>
        <v>183.05190000000002</v>
      </c>
      <c r="H18" s="68">
        <f t="shared" ref="H18" si="6">ROUND((G18*E18),2)</f>
        <v>1464.42</v>
      </c>
      <c r="K18" s="111">
        <v>150.66</v>
      </c>
      <c r="L18" s="111">
        <f t="shared" si="1"/>
        <v>26.06</v>
      </c>
      <c r="M18" s="111">
        <f t="shared" si="2"/>
        <v>124.6</v>
      </c>
    </row>
    <row r="19" spans="1:13">
      <c r="A19" s="11" t="s">
        <v>7</v>
      </c>
      <c r="B19" s="40"/>
      <c r="C19" s="13" t="s">
        <v>108</v>
      </c>
      <c r="D19" s="56"/>
      <c r="E19" s="57"/>
      <c r="F19" s="14"/>
      <c r="G19" s="14">
        <f t="shared" si="3"/>
        <v>0</v>
      </c>
      <c r="H19" s="15">
        <f>SUM(H20:H21)</f>
        <v>48946.52</v>
      </c>
      <c r="K19" s="111"/>
      <c r="L19" s="111">
        <f t="shared" si="1"/>
        <v>0</v>
      </c>
      <c r="M19" s="111">
        <f t="shared" si="2"/>
        <v>0</v>
      </c>
    </row>
    <row r="20" spans="1:13">
      <c r="A20" s="59" t="s">
        <v>14</v>
      </c>
      <c r="B20" s="64">
        <v>65001519</v>
      </c>
      <c r="C20" s="18" t="s">
        <v>71</v>
      </c>
      <c r="D20" s="61" t="s">
        <v>41</v>
      </c>
      <c r="E20" s="62">
        <v>12</v>
      </c>
      <c r="F20" s="58">
        <v>2874.85</v>
      </c>
      <c r="G20" s="58">
        <f t="shared" si="5"/>
        <v>3492.9427500000002</v>
      </c>
      <c r="H20" s="68">
        <f t="shared" si="4"/>
        <v>41915.31</v>
      </c>
      <c r="K20" s="111">
        <v>2874.85</v>
      </c>
      <c r="L20" s="111">
        <f t="shared" si="1"/>
        <v>497.35</v>
      </c>
      <c r="M20" s="111">
        <f t="shared" si="2"/>
        <v>2377.5</v>
      </c>
    </row>
    <row r="21" spans="1:13">
      <c r="A21" s="59" t="s">
        <v>15</v>
      </c>
      <c r="B21" s="64">
        <v>65001521</v>
      </c>
      <c r="C21" s="18" t="s">
        <v>197</v>
      </c>
      <c r="D21" s="61" t="s">
        <v>41</v>
      </c>
      <c r="E21" s="62">
        <v>12</v>
      </c>
      <c r="F21" s="58">
        <v>482.25</v>
      </c>
      <c r="G21" s="58">
        <f t="shared" si="5"/>
        <v>585.93375000000003</v>
      </c>
      <c r="H21" s="68">
        <f t="shared" ref="H21" si="7">ROUND((G21*E21),2)</f>
        <v>7031.21</v>
      </c>
      <c r="K21" s="111">
        <v>482.25</v>
      </c>
      <c r="L21" s="111">
        <f t="shared" si="1"/>
        <v>83.43</v>
      </c>
      <c r="M21" s="111">
        <f t="shared" si="2"/>
        <v>398.82</v>
      </c>
    </row>
    <row r="22" spans="1:13">
      <c r="A22" s="11" t="s">
        <v>151</v>
      </c>
      <c r="B22" s="40"/>
      <c r="C22" s="13" t="s">
        <v>34</v>
      </c>
      <c r="D22" s="56"/>
      <c r="E22" s="14"/>
      <c r="F22" s="14"/>
      <c r="G22" s="14">
        <f t="shared" si="3"/>
        <v>0</v>
      </c>
      <c r="H22" s="15">
        <f>SUM(H23:H26)</f>
        <v>19874.350000000002</v>
      </c>
      <c r="K22" s="111"/>
      <c r="L22" s="111">
        <f t="shared" si="1"/>
        <v>0</v>
      </c>
      <c r="M22" s="111">
        <f t="shared" si="2"/>
        <v>0</v>
      </c>
    </row>
    <row r="23" spans="1:13">
      <c r="A23" s="59" t="s">
        <v>152</v>
      </c>
      <c r="B23" s="64">
        <v>65003657</v>
      </c>
      <c r="C23" s="18" t="s">
        <v>74</v>
      </c>
      <c r="D23" s="61" t="s">
        <v>51</v>
      </c>
      <c r="E23" s="62">
        <v>1</v>
      </c>
      <c r="F23" s="58">
        <v>11619.76</v>
      </c>
      <c r="G23" s="58">
        <f t="shared" si="5"/>
        <v>14118.008400000001</v>
      </c>
      <c r="H23" s="63">
        <f t="shared" ref="H23:H25" si="8">ROUND((G23*E23),2)</f>
        <v>14118.01</v>
      </c>
      <c r="K23" s="111">
        <v>11619.76</v>
      </c>
      <c r="L23" s="111">
        <f t="shared" si="1"/>
        <v>2010.22</v>
      </c>
      <c r="M23" s="111">
        <f t="shared" si="2"/>
        <v>9609.5400000000009</v>
      </c>
    </row>
    <row r="24" spans="1:13">
      <c r="A24" s="59" t="s">
        <v>157</v>
      </c>
      <c r="B24" s="64">
        <v>65001524</v>
      </c>
      <c r="C24" s="18" t="s">
        <v>182</v>
      </c>
      <c r="D24" s="61" t="s">
        <v>51</v>
      </c>
      <c r="E24" s="62">
        <v>1</v>
      </c>
      <c r="F24" s="58">
        <v>782.81</v>
      </c>
      <c r="G24" s="58">
        <f t="shared" si="5"/>
        <v>951.11415</v>
      </c>
      <c r="H24" s="63">
        <f t="shared" si="8"/>
        <v>951.11</v>
      </c>
      <c r="K24" s="111">
        <v>782.81</v>
      </c>
      <c r="L24" s="111">
        <f t="shared" si="1"/>
        <v>135.43</v>
      </c>
      <c r="M24" s="111">
        <f t="shared" si="2"/>
        <v>647.37999999999988</v>
      </c>
    </row>
    <row r="25" spans="1:13">
      <c r="A25" s="59" t="s">
        <v>180</v>
      </c>
      <c r="B25" s="64">
        <v>65001528</v>
      </c>
      <c r="C25" s="18" t="s">
        <v>183</v>
      </c>
      <c r="D25" s="61" t="s">
        <v>51</v>
      </c>
      <c r="E25" s="62">
        <v>1</v>
      </c>
      <c r="F25" s="58">
        <v>1543.66</v>
      </c>
      <c r="G25" s="58">
        <f t="shared" si="5"/>
        <v>1875.5469000000003</v>
      </c>
      <c r="H25" s="63">
        <f t="shared" si="8"/>
        <v>1875.55</v>
      </c>
      <c r="K25" s="111">
        <v>1543.66</v>
      </c>
      <c r="L25" s="111">
        <f t="shared" si="1"/>
        <v>267.05</v>
      </c>
      <c r="M25" s="111">
        <f t="shared" si="2"/>
        <v>1276.6100000000001</v>
      </c>
    </row>
    <row r="26" spans="1:13">
      <c r="A26" s="59" t="s">
        <v>181</v>
      </c>
      <c r="B26" s="64">
        <v>65001529</v>
      </c>
      <c r="C26" s="18" t="s">
        <v>184</v>
      </c>
      <c r="D26" s="61" t="s">
        <v>51</v>
      </c>
      <c r="E26" s="62">
        <v>1</v>
      </c>
      <c r="F26" s="58">
        <v>2411.2600000000002</v>
      </c>
      <c r="G26" s="58">
        <f t="shared" si="5"/>
        <v>2929.6809000000003</v>
      </c>
      <c r="H26" s="63">
        <f t="shared" si="4"/>
        <v>2929.68</v>
      </c>
      <c r="K26" s="111">
        <v>2411.2600000000002</v>
      </c>
      <c r="L26" s="111">
        <f t="shared" si="1"/>
        <v>417.15</v>
      </c>
      <c r="M26" s="111">
        <f t="shared" si="2"/>
        <v>1994.1100000000001</v>
      </c>
    </row>
    <row r="27" spans="1:13">
      <c r="A27" s="11" t="s">
        <v>153</v>
      </c>
      <c r="B27" s="40"/>
      <c r="C27" s="13" t="s">
        <v>110</v>
      </c>
      <c r="D27" s="56"/>
      <c r="E27" s="14"/>
      <c r="F27" s="14"/>
      <c r="G27" s="14">
        <f t="shared" si="3"/>
        <v>0</v>
      </c>
      <c r="H27" s="15">
        <f>SUM(H28:H29)</f>
        <v>1932.44</v>
      </c>
      <c r="K27" s="111"/>
      <c r="L27" s="111">
        <f t="shared" si="1"/>
        <v>0</v>
      </c>
      <c r="M27" s="111">
        <f t="shared" si="2"/>
        <v>0</v>
      </c>
    </row>
    <row r="28" spans="1:13">
      <c r="A28" s="59" t="s">
        <v>154</v>
      </c>
      <c r="B28" s="64">
        <v>65001530</v>
      </c>
      <c r="C28" s="18" t="s">
        <v>75</v>
      </c>
      <c r="D28" s="61" t="s">
        <v>41</v>
      </c>
      <c r="E28" s="62">
        <v>0.5</v>
      </c>
      <c r="F28" s="58">
        <v>2819.28</v>
      </c>
      <c r="G28" s="58">
        <f t="shared" si="5"/>
        <v>3425.4252000000006</v>
      </c>
      <c r="H28" s="63">
        <f t="shared" si="4"/>
        <v>1712.71</v>
      </c>
      <c r="K28" s="111">
        <v>2819.28</v>
      </c>
      <c r="L28" s="111">
        <f t="shared" si="1"/>
        <v>487.74</v>
      </c>
      <c r="M28" s="111">
        <f t="shared" si="2"/>
        <v>2331.54</v>
      </c>
    </row>
    <row r="29" spans="1:13">
      <c r="A29" s="59" t="s">
        <v>158</v>
      </c>
      <c r="B29" s="64">
        <v>65001534</v>
      </c>
      <c r="C29" s="18" t="s">
        <v>76</v>
      </c>
      <c r="D29" s="61" t="s">
        <v>41</v>
      </c>
      <c r="E29" s="62">
        <v>0.5</v>
      </c>
      <c r="F29" s="58">
        <v>361.69</v>
      </c>
      <c r="G29" s="58">
        <f t="shared" si="5"/>
        <v>439.45335</v>
      </c>
      <c r="H29" s="63">
        <f t="shared" si="4"/>
        <v>219.73</v>
      </c>
      <c r="K29" s="111">
        <v>361.69</v>
      </c>
      <c r="L29" s="111">
        <f t="shared" si="1"/>
        <v>62.57</v>
      </c>
      <c r="M29" s="111">
        <f t="shared" si="2"/>
        <v>299.12</v>
      </c>
    </row>
    <row r="30" spans="1:13">
      <c r="A30" s="11" t="s">
        <v>155</v>
      </c>
      <c r="B30" s="40"/>
      <c r="C30" s="13" t="s">
        <v>129</v>
      </c>
      <c r="D30" s="56"/>
      <c r="E30" s="14"/>
      <c r="F30" s="14"/>
      <c r="G30" s="14">
        <f t="shared" si="3"/>
        <v>0</v>
      </c>
      <c r="H30" s="15">
        <f>SUM(H31:H47)</f>
        <v>95253.05</v>
      </c>
      <c r="K30" s="111"/>
      <c r="L30" s="111">
        <f t="shared" si="1"/>
        <v>0</v>
      </c>
      <c r="M30" s="111">
        <f t="shared" si="2"/>
        <v>0</v>
      </c>
    </row>
    <row r="31" spans="1:13">
      <c r="A31" s="70" t="s">
        <v>156</v>
      </c>
      <c r="B31" s="71">
        <v>65001550</v>
      </c>
      <c r="C31" s="72" t="s">
        <v>111</v>
      </c>
      <c r="D31" s="73" t="s">
        <v>51</v>
      </c>
      <c r="E31" s="67">
        <v>1</v>
      </c>
      <c r="F31" s="58">
        <v>1051.3499999999999</v>
      </c>
      <c r="G31" s="58">
        <f t="shared" si="5"/>
        <v>1277.3902499999999</v>
      </c>
      <c r="H31" s="63">
        <f t="shared" si="4"/>
        <v>1277.3900000000001</v>
      </c>
      <c r="I31" s="55"/>
      <c r="J31" s="107"/>
      <c r="K31" s="111">
        <v>1051.3499999999999</v>
      </c>
      <c r="L31" s="111">
        <f t="shared" si="1"/>
        <v>181.88</v>
      </c>
      <c r="M31" s="111">
        <f t="shared" si="2"/>
        <v>869.46999999999991</v>
      </c>
    </row>
    <row r="32" spans="1:13" ht="22.8">
      <c r="A32" s="70" t="s">
        <v>159</v>
      </c>
      <c r="B32" s="71">
        <v>65001558</v>
      </c>
      <c r="C32" s="72" t="s">
        <v>112</v>
      </c>
      <c r="D32" s="73" t="s">
        <v>51</v>
      </c>
      <c r="E32" s="67">
        <v>1</v>
      </c>
      <c r="F32" s="58">
        <v>7513.01</v>
      </c>
      <c r="G32" s="58">
        <f t="shared" si="5"/>
        <v>9128.3071500000005</v>
      </c>
      <c r="H32" s="63">
        <f t="shared" ref="H32:H34" si="9">ROUND((G32*E32),2)</f>
        <v>9128.31</v>
      </c>
      <c r="K32" s="111">
        <v>7513.01</v>
      </c>
      <c r="L32" s="111">
        <f t="shared" si="1"/>
        <v>1299.75</v>
      </c>
      <c r="M32" s="111">
        <f t="shared" si="2"/>
        <v>6213.26</v>
      </c>
    </row>
    <row r="33" spans="1:13" ht="16.5" customHeight="1">
      <c r="A33" s="70" t="s">
        <v>160</v>
      </c>
      <c r="B33" s="71">
        <v>65001560</v>
      </c>
      <c r="C33" s="74" t="s">
        <v>113</v>
      </c>
      <c r="D33" s="73" t="s">
        <v>51</v>
      </c>
      <c r="E33" s="67">
        <v>1</v>
      </c>
      <c r="F33" s="58">
        <v>14588.17</v>
      </c>
      <c r="G33" s="58">
        <f t="shared" si="5"/>
        <v>17724.626550000001</v>
      </c>
      <c r="H33" s="63">
        <f t="shared" si="9"/>
        <v>17724.63</v>
      </c>
      <c r="K33" s="111">
        <v>14588.17</v>
      </c>
      <c r="L33" s="111">
        <f t="shared" si="1"/>
        <v>2523.75</v>
      </c>
      <c r="M33" s="111">
        <f t="shared" si="2"/>
        <v>12064.42</v>
      </c>
    </row>
    <row r="34" spans="1:13" ht="18.75" customHeight="1">
      <c r="A34" s="70" t="s">
        <v>161</v>
      </c>
      <c r="B34" s="71">
        <v>65001563</v>
      </c>
      <c r="C34" s="74" t="s">
        <v>114</v>
      </c>
      <c r="D34" s="73" t="s">
        <v>51</v>
      </c>
      <c r="E34" s="67">
        <v>1</v>
      </c>
      <c r="F34" s="58">
        <v>8499.5499999999993</v>
      </c>
      <c r="G34" s="58">
        <f t="shared" si="5"/>
        <v>10326.95325</v>
      </c>
      <c r="H34" s="63">
        <f t="shared" si="9"/>
        <v>10326.950000000001</v>
      </c>
      <c r="K34" s="111">
        <v>8499.5499999999993</v>
      </c>
      <c r="L34" s="111">
        <f t="shared" si="1"/>
        <v>1470.42</v>
      </c>
      <c r="M34" s="111">
        <f t="shared" si="2"/>
        <v>7029.1299999999992</v>
      </c>
    </row>
    <row r="35" spans="1:13" ht="27" customHeight="1">
      <c r="A35" s="70" t="s">
        <v>162</v>
      </c>
      <c r="B35" s="71">
        <v>65001564</v>
      </c>
      <c r="C35" s="72" t="s">
        <v>115</v>
      </c>
      <c r="D35" s="73" t="s">
        <v>51</v>
      </c>
      <c r="E35" s="67">
        <v>1</v>
      </c>
      <c r="F35" s="58">
        <v>8499.5499999999993</v>
      </c>
      <c r="G35" s="58">
        <f t="shared" si="5"/>
        <v>10326.95325</v>
      </c>
      <c r="H35" s="63">
        <f t="shared" ref="H35:H47" si="10">ROUND((G35*E35),2)</f>
        <v>10326.950000000001</v>
      </c>
      <c r="K35" s="111">
        <v>8499.5499999999993</v>
      </c>
      <c r="L35" s="111">
        <f t="shared" si="1"/>
        <v>1470.42</v>
      </c>
      <c r="M35" s="111">
        <f t="shared" si="2"/>
        <v>7029.1299999999992</v>
      </c>
    </row>
    <row r="36" spans="1:13" ht="22.8">
      <c r="A36" s="70" t="s">
        <v>163</v>
      </c>
      <c r="B36" s="71">
        <v>65001567</v>
      </c>
      <c r="C36" s="72" t="s">
        <v>116</v>
      </c>
      <c r="D36" s="73" t="s">
        <v>51</v>
      </c>
      <c r="E36" s="67">
        <v>1</v>
      </c>
      <c r="F36" s="58">
        <v>5172.32</v>
      </c>
      <c r="G36" s="58">
        <f t="shared" si="5"/>
        <v>6284.3688000000002</v>
      </c>
      <c r="H36" s="63">
        <f t="shared" si="10"/>
        <v>6284.37</v>
      </c>
      <c r="K36" s="111">
        <v>5172.32</v>
      </c>
      <c r="L36" s="111">
        <f t="shared" si="1"/>
        <v>894.81</v>
      </c>
      <c r="M36" s="111">
        <f t="shared" si="2"/>
        <v>4277.51</v>
      </c>
    </row>
    <row r="37" spans="1:13" ht="34.200000000000003">
      <c r="A37" s="70" t="s">
        <v>164</v>
      </c>
      <c r="B37" s="71">
        <v>65001556</v>
      </c>
      <c r="C37" s="72" t="s">
        <v>118</v>
      </c>
      <c r="D37" s="73" t="s">
        <v>51</v>
      </c>
      <c r="E37" s="67">
        <v>1</v>
      </c>
      <c r="F37" s="58">
        <v>2991.8</v>
      </c>
      <c r="G37" s="58">
        <f t="shared" si="5"/>
        <v>3635.0370000000003</v>
      </c>
      <c r="H37" s="63">
        <f t="shared" si="10"/>
        <v>3635.04</v>
      </c>
      <c r="K37" s="111">
        <v>2991.8</v>
      </c>
      <c r="L37" s="111">
        <f t="shared" si="1"/>
        <v>517.58000000000004</v>
      </c>
      <c r="M37" s="111">
        <f t="shared" si="2"/>
        <v>2474.2200000000003</v>
      </c>
    </row>
    <row r="38" spans="1:13" ht="22.8">
      <c r="A38" s="70" t="s">
        <v>165</v>
      </c>
      <c r="B38" s="71">
        <v>65001552</v>
      </c>
      <c r="C38" s="72" t="s">
        <v>119</v>
      </c>
      <c r="D38" s="73" t="s">
        <v>51</v>
      </c>
      <c r="E38" s="67">
        <v>1</v>
      </c>
      <c r="F38" s="58">
        <v>8555.11</v>
      </c>
      <c r="G38" s="58">
        <f t="shared" si="5"/>
        <v>10394.45865</v>
      </c>
      <c r="H38" s="63">
        <f t="shared" si="10"/>
        <v>10394.459999999999</v>
      </c>
      <c r="K38" s="111">
        <v>8555.11</v>
      </c>
      <c r="L38" s="111">
        <f t="shared" si="1"/>
        <v>1480.03</v>
      </c>
      <c r="M38" s="111">
        <f t="shared" si="2"/>
        <v>7075.0800000000008</v>
      </c>
    </row>
    <row r="39" spans="1:13" ht="34.200000000000003">
      <c r="A39" s="70" t="s">
        <v>166</v>
      </c>
      <c r="B39" s="71">
        <v>65001555</v>
      </c>
      <c r="C39" s="72" t="s">
        <v>120</v>
      </c>
      <c r="D39" s="73" t="s">
        <v>51</v>
      </c>
      <c r="E39" s="67">
        <v>1</v>
      </c>
      <c r="F39" s="58">
        <v>2954.61</v>
      </c>
      <c r="G39" s="58">
        <f t="shared" si="5"/>
        <v>3589.8511500000004</v>
      </c>
      <c r="H39" s="63">
        <f t="shared" si="10"/>
        <v>3589.85</v>
      </c>
      <c r="K39" s="111">
        <v>2954.61</v>
      </c>
      <c r="L39" s="111">
        <f t="shared" si="1"/>
        <v>511.15</v>
      </c>
      <c r="M39" s="111">
        <f t="shared" si="2"/>
        <v>2443.46</v>
      </c>
    </row>
    <row r="40" spans="1:13" ht="34.200000000000003">
      <c r="A40" s="70" t="s">
        <v>167</v>
      </c>
      <c r="B40" s="71">
        <v>65001554</v>
      </c>
      <c r="C40" s="72" t="s">
        <v>121</v>
      </c>
      <c r="D40" s="73" t="s">
        <v>51</v>
      </c>
      <c r="E40" s="67">
        <v>1</v>
      </c>
      <c r="F40" s="58">
        <v>2542.52</v>
      </c>
      <c r="G40" s="58">
        <f t="shared" si="5"/>
        <v>3089.1618000000003</v>
      </c>
      <c r="H40" s="63">
        <f t="shared" si="10"/>
        <v>3089.16</v>
      </c>
      <c r="K40" s="111">
        <v>2542.52</v>
      </c>
      <c r="L40" s="111">
        <f t="shared" si="1"/>
        <v>439.86</v>
      </c>
      <c r="M40" s="111">
        <f t="shared" si="2"/>
        <v>2102.66</v>
      </c>
    </row>
    <row r="41" spans="1:13" ht="34.200000000000003">
      <c r="A41" s="70" t="s">
        <v>168</v>
      </c>
      <c r="B41" s="71">
        <v>65001569</v>
      </c>
      <c r="C41" s="72" t="s">
        <v>117</v>
      </c>
      <c r="D41" s="73" t="s">
        <v>51</v>
      </c>
      <c r="E41" s="67">
        <v>1</v>
      </c>
      <c r="F41" s="58">
        <v>3160.74</v>
      </c>
      <c r="G41" s="58">
        <f t="shared" si="5"/>
        <v>3840.2991000000002</v>
      </c>
      <c r="H41" s="63">
        <f t="shared" si="10"/>
        <v>3840.3</v>
      </c>
      <c r="K41" s="111">
        <v>3160.74</v>
      </c>
      <c r="L41" s="111">
        <f t="shared" si="1"/>
        <v>546.80999999999995</v>
      </c>
      <c r="M41" s="111">
        <f t="shared" si="2"/>
        <v>2613.9299999999998</v>
      </c>
    </row>
    <row r="42" spans="1:13" ht="26.25" customHeight="1">
      <c r="A42" s="70" t="s">
        <v>169</v>
      </c>
      <c r="B42" s="71">
        <v>65001535</v>
      </c>
      <c r="C42" s="74" t="s">
        <v>122</v>
      </c>
      <c r="D42" s="73" t="s">
        <v>51</v>
      </c>
      <c r="E42" s="67">
        <v>1</v>
      </c>
      <c r="F42" s="58">
        <v>1336.1</v>
      </c>
      <c r="G42" s="58">
        <f t="shared" si="5"/>
        <v>1623.3615</v>
      </c>
      <c r="H42" s="63">
        <f t="shared" si="10"/>
        <v>1623.36</v>
      </c>
      <c r="K42" s="111">
        <v>1336.1</v>
      </c>
      <c r="L42" s="111">
        <f t="shared" si="1"/>
        <v>231.15</v>
      </c>
      <c r="M42" s="111">
        <f t="shared" si="2"/>
        <v>1104.9499999999998</v>
      </c>
    </row>
    <row r="43" spans="1:13" ht="26.25" customHeight="1">
      <c r="A43" s="70" t="s">
        <v>170</v>
      </c>
      <c r="B43" s="71">
        <v>65001537</v>
      </c>
      <c r="C43" s="72" t="s">
        <v>123</v>
      </c>
      <c r="D43" s="73" t="s">
        <v>51</v>
      </c>
      <c r="E43" s="67">
        <v>1</v>
      </c>
      <c r="F43" s="58">
        <v>3877.83</v>
      </c>
      <c r="G43" s="58">
        <f t="shared" si="5"/>
        <v>4711.5634500000006</v>
      </c>
      <c r="H43" s="63">
        <f t="shared" si="10"/>
        <v>4711.5600000000004</v>
      </c>
      <c r="K43" s="111">
        <v>3877.83</v>
      </c>
      <c r="L43" s="111">
        <f t="shared" si="1"/>
        <v>670.86</v>
      </c>
      <c r="M43" s="111">
        <f t="shared" si="2"/>
        <v>3206.97</v>
      </c>
    </row>
    <row r="44" spans="1:13" ht="22.8">
      <c r="A44" s="70" t="s">
        <v>171</v>
      </c>
      <c r="B44" s="71">
        <v>65001540</v>
      </c>
      <c r="C44" s="18" t="s">
        <v>124</v>
      </c>
      <c r="D44" s="73" t="s">
        <v>51</v>
      </c>
      <c r="E44" s="67">
        <v>1</v>
      </c>
      <c r="F44" s="58">
        <v>2431.0700000000002</v>
      </c>
      <c r="G44" s="58">
        <f t="shared" si="5"/>
        <v>2953.7500500000006</v>
      </c>
      <c r="H44" s="63">
        <f t="shared" si="10"/>
        <v>2953.75</v>
      </c>
      <c r="K44" s="111">
        <v>2431.0700000000002</v>
      </c>
      <c r="L44" s="111">
        <f t="shared" si="1"/>
        <v>420.58</v>
      </c>
      <c r="M44" s="111">
        <f t="shared" si="2"/>
        <v>2010.4900000000002</v>
      </c>
    </row>
    <row r="45" spans="1:13" ht="22.8">
      <c r="A45" s="70" t="s">
        <v>172</v>
      </c>
      <c r="B45" s="71">
        <v>65001541</v>
      </c>
      <c r="C45" s="18" t="s">
        <v>125</v>
      </c>
      <c r="D45" s="73" t="s">
        <v>51</v>
      </c>
      <c r="E45" s="67">
        <v>1</v>
      </c>
      <c r="F45" s="58">
        <v>2431.0700000000002</v>
      </c>
      <c r="G45" s="58">
        <f t="shared" si="5"/>
        <v>2953.7500500000006</v>
      </c>
      <c r="H45" s="63">
        <f t="shared" si="10"/>
        <v>2953.75</v>
      </c>
      <c r="K45" s="111">
        <v>2431.0700000000002</v>
      </c>
      <c r="L45" s="111">
        <f t="shared" si="1"/>
        <v>420.58</v>
      </c>
      <c r="M45" s="111">
        <f t="shared" si="2"/>
        <v>2010.4900000000002</v>
      </c>
    </row>
    <row r="46" spans="1:13" ht="22.8">
      <c r="A46" s="70" t="s">
        <v>173</v>
      </c>
      <c r="B46" s="71">
        <v>65001544</v>
      </c>
      <c r="C46" s="18" t="s">
        <v>126</v>
      </c>
      <c r="D46" s="73" t="s">
        <v>51</v>
      </c>
      <c r="E46" s="67">
        <v>1</v>
      </c>
      <c r="F46" s="58">
        <v>853.85</v>
      </c>
      <c r="G46" s="58">
        <f t="shared" si="5"/>
        <v>1037.4277500000001</v>
      </c>
      <c r="H46" s="63">
        <f t="shared" si="10"/>
        <v>1037.43</v>
      </c>
      <c r="K46" s="111">
        <v>853.85</v>
      </c>
      <c r="L46" s="111">
        <f t="shared" si="1"/>
        <v>147.72</v>
      </c>
      <c r="M46" s="111">
        <f t="shared" si="2"/>
        <v>706.13</v>
      </c>
    </row>
    <row r="47" spans="1:13" ht="22.8">
      <c r="A47" s="70" t="s">
        <v>174</v>
      </c>
      <c r="B47" s="71">
        <v>65001546</v>
      </c>
      <c r="C47" s="18" t="s">
        <v>127</v>
      </c>
      <c r="D47" s="73" t="s">
        <v>51</v>
      </c>
      <c r="E47" s="67">
        <v>1</v>
      </c>
      <c r="F47" s="58">
        <v>1938.92</v>
      </c>
      <c r="G47" s="58">
        <f t="shared" si="5"/>
        <v>2355.7878000000001</v>
      </c>
      <c r="H47" s="63">
        <f t="shared" si="10"/>
        <v>2355.79</v>
      </c>
      <c r="K47" s="111">
        <v>1938.92</v>
      </c>
      <c r="L47" s="111">
        <f t="shared" si="1"/>
        <v>335.43</v>
      </c>
      <c r="M47" s="111">
        <f t="shared" si="2"/>
        <v>1603.49</v>
      </c>
    </row>
    <row r="48" spans="1:13">
      <c r="A48" s="85">
        <v>3</v>
      </c>
      <c r="B48" s="93"/>
      <c r="C48" s="92" t="s">
        <v>35</v>
      </c>
      <c r="D48" s="94"/>
      <c r="E48" s="90"/>
      <c r="F48" s="90"/>
      <c r="G48" s="90">
        <f t="shared" si="3"/>
        <v>0</v>
      </c>
      <c r="H48" s="91">
        <f>SUM(H49)</f>
        <v>1942.24</v>
      </c>
      <c r="K48" s="111"/>
      <c r="L48" s="111">
        <f t="shared" si="1"/>
        <v>0</v>
      </c>
      <c r="M48" s="111">
        <f t="shared" si="2"/>
        <v>0</v>
      </c>
    </row>
    <row r="49" spans="1:13" ht="22.2" customHeight="1">
      <c r="A49" s="59" t="s">
        <v>8</v>
      </c>
      <c r="B49" s="75">
        <v>65001512</v>
      </c>
      <c r="C49" s="18" t="s">
        <v>85</v>
      </c>
      <c r="D49" s="61" t="s">
        <v>51</v>
      </c>
      <c r="E49" s="62">
        <v>1</v>
      </c>
      <c r="F49" s="58">
        <v>1598.55</v>
      </c>
      <c r="G49" s="58">
        <f t="shared" si="5"/>
        <v>1942.2382500000001</v>
      </c>
      <c r="H49" s="63">
        <f t="shared" si="4"/>
        <v>1942.24</v>
      </c>
      <c r="K49" s="111">
        <v>1598.55</v>
      </c>
      <c r="L49" s="111">
        <f t="shared" si="1"/>
        <v>276.55</v>
      </c>
      <c r="M49" s="111">
        <f t="shared" si="2"/>
        <v>1322</v>
      </c>
    </row>
    <row r="50" spans="1:13" ht="28.5" customHeight="1">
      <c r="A50" s="95">
        <v>4</v>
      </c>
      <c r="B50" s="96"/>
      <c r="C50" s="97" t="s">
        <v>136</v>
      </c>
      <c r="D50" s="98"/>
      <c r="E50" s="99"/>
      <c r="F50" s="90"/>
      <c r="G50" s="90">
        <f t="shared" si="3"/>
        <v>0</v>
      </c>
      <c r="H50" s="91">
        <f>SUM(H51:H57)</f>
        <v>94887.92</v>
      </c>
      <c r="K50" s="111"/>
      <c r="L50" s="111">
        <f t="shared" si="1"/>
        <v>0</v>
      </c>
      <c r="M50" s="111">
        <f t="shared" si="2"/>
        <v>0</v>
      </c>
    </row>
    <row r="51" spans="1:13" ht="17.25" customHeight="1">
      <c r="A51" s="76" t="s">
        <v>97</v>
      </c>
      <c r="B51" s="77">
        <v>65002795</v>
      </c>
      <c r="C51" s="78" t="s">
        <v>132</v>
      </c>
      <c r="D51" s="73" t="s">
        <v>51</v>
      </c>
      <c r="E51" s="62">
        <v>25</v>
      </c>
      <c r="F51" s="58">
        <v>1989.51</v>
      </c>
      <c r="G51" s="58">
        <f t="shared" si="5"/>
        <v>2417.2546500000003</v>
      </c>
      <c r="H51" s="63">
        <f t="shared" ref="H51:H52" si="11">ROUND((G51*E51),2)</f>
        <v>60431.37</v>
      </c>
      <c r="K51" s="111">
        <v>1989.51</v>
      </c>
      <c r="L51" s="111">
        <f t="shared" si="1"/>
        <v>344.19</v>
      </c>
      <c r="M51" s="111">
        <f t="shared" si="2"/>
        <v>1645.32</v>
      </c>
    </row>
    <row r="52" spans="1:13" ht="49.5" customHeight="1">
      <c r="A52" s="76" t="s">
        <v>131</v>
      </c>
      <c r="B52" s="77">
        <v>65003736</v>
      </c>
      <c r="C52" s="78" t="s">
        <v>134</v>
      </c>
      <c r="D52" s="73" t="s">
        <v>51</v>
      </c>
      <c r="E52" s="62">
        <v>4</v>
      </c>
      <c r="F52" s="58">
        <v>2446.75</v>
      </c>
      <c r="G52" s="58">
        <f t="shared" si="5"/>
        <v>2972.80125</v>
      </c>
      <c r="H52" s="63">
        <f t="shared" si="11"/>
        <v>11891.21</v>
      </c>
      <c r="K52" s="111">
        <v>2446.75</v>
      </c>
      <c r="L52" s="111">
        <f t="shared" si="1"/>
        <v>423.29</v>
      </c>
      <c r="M52" s="111">
        <f t="shared" si="2"/>
        <v>2023.46</v>
      </c>
    </row>
    <row r="53" spans="1:13" ht="27.75" customHeight="1">
      <c r="A53" s="76" t="s">
        <v>175</v>
      </c>
      <c r="B53" s="77">
        <v>65003662</v>
      </c>
      <c r="C53" s="78" t="s">
        <v>133</v>
      </c>
      <c r="D53" s="73" t="s">
        <v>51</v>
      </c>
      <c r="E53" s="62">
        <v>4</v>
      </c>
      <c r="F53" s="58">
        <v>1890.24</v>
      </c>
      <c r="G53" s="58">
        <f t="shared" si="5"/>
        <v>2296.6416000000004</v>
      </c>
      <c r="H53" s="63">
        <f t="shared" ref="H53" si="12">ROUND((G53*E53),2)</f>
        <v>9186.57</v>
      </c>
      <c r="K53" s="111">
        <v>1890.24</v>
      </c>
      <c r="L53" s="111">
        <f t="shared" si="1"/>
        <v>327.01</v>
      </c>
      <c r="M53" s="111">
        <f t="shared" si="2"/>
        <v>1563.23</v>
      </c>
    </row>
    <row r="54" spans="1:13" ht="28.5" customHeight="1">
      <c r="A54" s="76" t="s">
        <v>176</v>
      </c>
      <c r="B54" s="77">
        <v>65002798</v>
      </c>
      <c r="C54" s="78" t="s">
        <v>135</v>
      </c>
      <c r="D54" s="73" t="s">
        <v>51</v>
      </c>
      <c r="E54" s="62">
        <v>2</v>
      </c>
      <c r="F54" s="58">
        <v>1051.52</v>
      </c>
      <c r="G54" s="58">
        <f t="shared" si="5"/>
        <v>1277.5968</v>
      </c>
      <c r="H54" s="63">
        <f t="shared" ref="H54" si="13">ROUND((G54*E54),2)</f>
        <v>2555.19</v>
      </c>
      <c r="K54" s="111">
        <v>1051.52</v>
      </c>
      <c r="L54" s="111">
        <f t="shared" si="1"/>
        <v>181.91</v>
      </c>
      <c r="M54" s="111">
        <f t="shared" si="2"/>
        <v>869.61</v>
      </c>
    </row>
    <row r="55" spans="1:13" ht="40.5" customHeight="1">
      <c r="A55" s="76" t="s">
        <v>177</v>
      </c>
      <c r="B55" s="77">
        <v>65003738</v>
      </c>
      <c r="C55" s="78" t="s">
        <v>137</v>
      </c>
      <c r="D55" s="73" t="s">
        <v>51</v>
      </c>
      <c r="E55" s="62">
        <v>2</v>
      </c>
      <c r="F55" s="58">
        <v>2407.2399999999998</v>
      </c>
      <c r="G55" s="58">
        <f t="shared" si="5"/>
        <v>2924.7966000000001</v>
      </c>
      <c r="H55" s="63">
        <f t="shared" ref="H55" si="14">ROUND((G55*E55),2)</f>
        <v>5849.59</v>
      </c>
      <c r="K55" s="111">
        <v>2407.2399999999998</v>
      </c>
      <c r="L55" s="111">
        <f t="shared" si="1"/>
        <v>416.45</v>
      </c>
      <c r="M55" s="111">
        <f t="shared" si="2"/>
        <v>1990.7899999999997</v>
      </c>
    </row>
    <row r="56" spans="1:13" ht="27" customHeight="1">
      <c r="A56" s="76" t="s">
        <v>178</v>
      </c>
      <c r="B56" s="77">
        <v>65003663</v>
      </c>
      <c r="C56" s="78" t="s">
        <v>138</v>
      </c>
      <c r="D56" s="73" t="s">
        <v>51</v>
      </c>
      <c r="E56" s="62">
        <v>1</v>
      </c>
      <c r="F56" s="58">
        <v>2055.9</v>
      </c>
      <c r="G56" s="58">
        <f t="shared" si="5"/>
        <v>2497.9185000000002</v>
      </c>
      <c r="H56" s="63">
        <f t="shared" ref="H56" si="15">ROUND((G56*E56),2)</f>
        <v>2497.92</v>
      </c>
      <c r="K56" s="111">
        <v>2055.9</v>
      </c>
      <c r="L56" s="111">
        <f t="shared" si="1"/>
        <v>355.67</v>
      </c>
      <c r="M56" s="111">
        <f t="shared" si="2"/>
        <v>1700.23</v>
      </c>
    </row>
    <row r="57" spans="1:13" ht="27.75" customHeight="1" thickBot="1">
      <c r="A57" s="76" t="s">
        <v>179</v>
      </c>
      <c r="B57" s="77">
        <v>65002788</v>
      </c>
      <c r="C57" s="78" t="s">
        <v>139</v>
      </c>
      <c r="D57" s="73" t="s">
        <v>51</v>
      </c>
      <c r="E57" s="62">
        <v>1</v>
      </c>
      <c r="F57" s="58">
        <v>2037.92</v>
      </c>
      <c r="G57" s="58">
        <f t="shared" si="5"/>
        <v>2476.0728000000004</v>
      </c>
      <c r="H57" s="63">
        <f t="shared" ref="H57" si="16">ROUND((G57*E57),2)</f>
        <v>2476.0700000000002</v>
      </c>
      <c r="K57" s="111">
        <v>2037.92</v>
      </c>
      <c r="L57" s="111">
        <f t="shared" si="1"/>
        <v>352.56</v>
      </c>
      <c r="M57" s="111">
        <f t="shared" si="2"/>
        <v>1685.3600000000001</v>
      </c>
    </row>
    <row r="58" spans="1:13" s="31" customFormat="1" ht="13.8" thickBot="1">
      <c r="A58" s="100"/>
      <c r="B58" s="101"/>
      <c r="C58" s="101" t="s">
        <v>36</v>
      </c>
      <c r="D58" s="101"/>
      <c r="E58" s="101"/>
      <c r="F58" s="102"/>
      <c r="G58" s="102">
        <f>ROUND((F58*1.25),2)</f>
        <v>0</v>
      </c>
      <c r="H58" s="103">
        <f>H11+H13+H48+H50</f>
        <v>328421.76484999998</v>
      </c>
      <c r="K58" s="30"/>
      <c r="L58" s="30"/>
      <c r="M58" s="30"/>
    </row>
    <row r="59" spans="1:13" s="31" customFormat="1">
      <c r="A59" s="198"/>
      <c r="B59" s="199"/>
      <c r="C59" s="199"/>
      <c r="D59" s="199"/>
      <c r="E59" s="199"/>
      <c r="F59" s="199"/>
      <c r="G59" s="199"/>
      <c r="H59" s="200"/>
      <c r="K59" s="30"/>
      <c r="L59" s="30"/>
      <c r="M59" s="30"/>
    </row>
    <row r="60" spans="1:13" s="31" customFormat="1">
      <c r="A60" s="177"/>
      <c r="B60" s="178"/>
      <c r="C60" s="178"/>
      <c r="D60" s="178"/>
      <c r="E60" s="178"/>
      <c r="F60" s="178"/>
      <c r="G60" s="178"/>
      <c r="H60" s="179"/>
      <c r="K60" s="30"/>
      <c r="L60" s="30"/>
      <c r="M60" s="30"/>
    </row>
    <row r="61" spans="1:13" s="31" customFormat="1">
      <c r="A61" s="177"/>
      <c r="B61" s="178"/>
      <c r="C61" s="178"/>
      <c r="D61" s="178"/>
      <c r="E61" s="178"/>
      <c r="F61" s="178"/>
      <c r="G61" s="178"/>
      <c r="H61" s="179"/>
      <c r="K61" s="30"/>
      <c r="L61" s="30"/>
      <c r="M61" s="30"/>
    </row>
    <row r="62" spans="1:13" s="31" customFormat="1">
      <c r="A62" s="189" t="s">
        <v>100</v>
      </c>
      <c r="B62" s="190"/>
      <c r="C62" s="190"/>
      <c r="D62" s="190"/>
      <c r="E62" s="190"/>
      <c r="F62" s="190"/>
      <c r="G62" s="190"/>
      <c r="H62" s="191"/>
      <c r="K62" s="30"/>
      <c r="L62" s="30"/>
      <c r="M62" s="30"/>
    </row>
    <row r="63" spans="1:13" ht="18" customHeight="1">
      <c r="A63" s="189" t="s">
        <v>101</v>
      </c>
      <c r="B63" s="190"/>
      <c r="C63" s="190"/>
      <c r="D63" s="190"/>
      <c r="E63" s="190"/>
      <c r="F63" s="190"/>
      <c r="G63" s="190"/>
      <c r="H63" s="191"/>
    </row>
    <row r="64" spans="1:13">
      <c r="A64" s="192"/>
      <c r="B64" s="193"/>
      <c r="C64" s="193"/>
      <c r="D64" s="193"/>
      <c r="E64" s="193"/>
      <c r="F64" s="193"/>
      <c r="G64" s="193"/>
      <c r="H64" s="194"/>
    </row>
    <row r="65" spans="1:8">
      <c r="A65" s="192"/>
      <c r="B65" s="193"/>
      <c r="C65" s="193"/>
      <c r="D65" s="193"/>
      <c r="E65" s="193"/>
      <c r="F65" s="193"/>
      <c r="G65" s="193"/>
      <c r="H65" s="194"/>
    </row>
    <row r="66" spans="1:8">
      <c r="A66" s="195"/>
      <c r="B66" s="196"/>
      <c r="C66" s="196"/>
      <c r="D66" s="196"/>
      <c r="E66" s="196"/>
      <c r="F66" s="196"/>
      <c r="G66" s="196"/>
      <c r="H66" s="197"/>
    </row>
    <row r="67" spans="1:8" ht="18" customHeight="1">
      <c r="A67" s="189" t="s">
        <v>102</v>
      </c>
      <c r="B67" s="190"/>
      <c r="C67" s="190"/>
      <c r="D67" s="190"/>
      <c r="E67" s="190"/>
      <c r="F67" s="190"/>
      <c r="G67" s="190"/>
      <c r="H67" s="191"/>
    </row>
    <row r="68" spans="1:8" ht="18" customHeight="1">
      <c r="A68" s="189" t="s">
        <v>94</v>
      </c>
      <c r="B68" s="190"/>
      <c r="C68" s="190"/>
      <c r="D68" s="190"/>
      <c r="E68" s="190"/>
      <c r="F68" s="190"/>
      <c r="G68" s="190"/>
      <c r="H68" s="191"/>
    </row>
    <row r="69" spans="1:8" ht="18" customHeight="1" thickBot="1">
      <c r="A69" s="174"/>
      <c r="B69" s="175"/>
      <c r="C69" s="175"/>
      <c r="D69" s="175"/>
      <c r="E69" s="175"/>
      <c r="F69" s="175"/>
      <c r="G69" s="175"/>
      <c r="H69" s="176"/>
    </row>
    <row r="70" spans="1:8" ht="31.5" customHeight="1"/>
    <row r="71" spans="1:8" ht="30.75" customHeight="1"/>
    <row r="72" spans="1:8" ht="18" customHeight="1"/>
    <row r="75" spans="1:8" ht="18" customHeight="1"/>
    <row r="79" spans="1:8" ht="18" customHeight="1"/>
    <row r="80" spans="1:8" ht="18" customHeight="1"/>
    <row r="81" ht="14.25" customHeight="1"/>
    <row r="82" ht="11.25" customHeight="1"/>
    <row r="83" ht="11.25" customHeight="1"/>
    <row r="87" ht="11.25" customHeight="1"/>
    <row r="89" ht="4.5" customHeight="1"/>
  </sheetData>
  <mergeCells count="20">
    <mergeCell ref="A1:H1"/>
    <mergeCell ref="A2:E2"/>
    <mergeCell ref="F2:H2"/>
    <mergeCell ref="A3:E3"/>
    <mergeCell ref="F3:H3"/>
    <mergeCell ref="A69:H69"/>
    <mergeCell ref="A60:H60"/>
    <mergeCell ref="A4:D4"/>
    <mergeCell ref="A5:D5"/>
    <mergeCell ref="E5:H5"/>
    <mergeCell ref="A6:D6"/>
    <mergeCell ref="A63:H63"/>
    <mergeCell ref="A64:H64"/>
    <mergeCell ref="A67:H67"/>
    <mergeCell ref="A68:H68"/>
    <mergeCell ref="A62:H62"/>
    <mergeCell ref="A66:H66"/>
    <mergeCell ref="A65:H65"/>
    <mergeCell ref="A61:H61"/>
    <mergeCell ref="A59:H59"/>
  </mergeCells>
  <phoneticPr fontId="12" type="noConversion"/>
  <printOptions horizontalCentered="1"/>
  <pageMargins left="0.78740157480314965" right="0.19685039370078741" top="0.19685039370078741" bottom="0.1968503937007874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Zeros="0" zoomScale="85" zoomScaleNormal="85" zoomScaleSheetLayoutView="100" workbookViewId="0">
      <selection sqref="A1:H24"/>
    </sheetView>
  </sheetViews>
  <sheetFormatPr defaultColWidth="9.109375" defaultRowHeight="13.2"/>
  <cols>
    <col min="1" max="1" width="7.88671875" style="30" customWidth="1"/>
    <col min="2" max="2" width="13.44140625" style="30" customWidth="1"/>
    <col min="3" max="3" width="71.21875" style="30" customWidth="1"/>
    <col min="4" max="4" width="13.44140625" style="30" customWidth="1"/>
    <col min="5" max="5" width="12.88671875" style="30" customWidth="1"/>
    <col min="6" max="6" width="13.77734375" style="30" customWidth="1"/>
    <col min="7" max="7" width="15" style="30" customWidth="1"/>
    <col min="8" max="8" width="16.88671875" style="30" customWidth="1"/>
    <col min="9" max="9" width="11.5546875" style="30" customWidth="1"/>
    <col min="10" max="10" width="0.109375" style="30" customWidth="1"/>
    <col min="11" max="12" width="9.109375" style="30" hidden="1" customWidth="1"/>
    <col min="13" max="13" width="12.109375" style="30" hidden="1" customWidth="1"/>
    <col min="14" max="17" width="9.109375" style="30"/>
    <col min="18" max="18" width="9.21875" style="30" bestFit="1" customWidth="1"/>
    <col min="19" max="16384" width="9.109375" style="30"/>
  </cols>
  <sheetData>
    <row r="1" spans="1:19" ht="60.6" customHeight="1" thickBot="1">
      <c r="A1" s="201"/>
      <c r="B1" s="202"/>
      <c r="C1" s="202"/>
      <c r="D1" s="202"/>
      <c r="E1" s="202"/>
      <c r="F1" s="202"/>
      <c r="G1" s="202"/>
      <c r="H1" s="203"/>
    </row>
    <row r="2" spans="1:19" ht="20.100000000000001" customHeight="1">
      <c r="A2" s="204" t="s">
        <v>218</v>
      </c>
      <c r="B2" s="205"/>
      <c r="C2" s="205"/>
      <c r="D2" s="205"/>
      <c r="E2" s="206"/>
      <c r="F2" s="207" t="s">
        <v>219</v>
      </c>
      <c r="G2" s="208"/>
      <c r="H2" s="209"/>
    </row>
    <row r="3" spans="1:19" ht="32.4" customHeight="1">
      <c r="A3" s="219" t="s">
        <v>233</v>
      </c>
      <c r="B3" s="220"/>
      <c r="C3" s="220"/>
      <c r="D3" s="220"/>
      <c r="E3" s="221"/>
      <c r="F3" s="210" t="s">
        <v>248</v>
      </c>
      <c r="G3" s="211"/>
      <c r="H3" s="212"/>
    </row>
    <row r="4" spans="1:19" ht="20.100000000000001" customHeight="1">
      <c r="A4" s="180" t="s">
        <v>234</v>
      </c>
      <c r="B4" s="181"/>
      <c r="C4" s="181"/>
      <c r="D4" s="181"/>
      <c r="E4" s="48"/>
      <c r="F4" s="48"/>
      <c r="G4" s="48"/>
      <c r="H4" s="47"/>
    </row>
    <row r="5" spans="1:19" ht="20.100000000000001" customHeight="1">
      <c r="A5" s="180" t="s">
        <v>235</v>
      </c>
      <c r="B5" s="181"/>
      <c r="C5" s="181"/>
      <c r="D5" s="182"/>
      <c r="E5" s="183" t="s">
        <v>40</v>
      </c>
      <c r="F5" s="184"/>
      <c r="G5" s="184"/>
      <c r="H5" s="185"/>
      <c r="K5" s="108" t="s">
        <v>198</v>
      </c>
      <c r="L5" s="109">
        <f>M5*1</f>
        <v>0</v>
      </c>
      <c r="M5" s="110">
        <v>0</v>
      </c>
    </row>
    <row r="6" spans="1:19" ht="20.100000000000001" customHeight="1" thickBot="1">
      <c r="A6" s="186" t="s">
        <v>187</v>
      </c>
      <c r="B6" s="187"/>
      <c r="C6" s="187"/>
      <c r="D6" s="188"/>
      <c r="E6" s="27"/>
      <c r="F6" s="28"/>
      <c r="G6" s="1" t="s">
        <v>147</v>
      </c>
      <c r="H6" s="2">
        <v>0.29480000000000001</v>
      </c>
      <c r="J6" s="54"/>
      <c r="K6" s="111"/>
      <c r="L6" s="112"/>
      <c r="M6" s="112"/>
    </row>
    <row r="7" spans="1:19" ht="37.5" customHeight="1" thickBot="1">
      <c r="A7" s="3" t="s">
        <v>0</v>
      </c>
      <c r="B7" s="3" t="s">
        <v>28</v>
      </c>
      <c r="C7" s="3" t="s">
        <v>27</v>
      </c>
      <c r="D7" s="3" t="s">
        <v>2</v>
      </c>
      <c r="E7" s="3" t="s">
        <v>1</v>
      </c>
      <c r="F7" s="3" t="s">
        <v>149</v>
      </c>
      <c r="G7" s="3" t="s">
        <v>148</v>
      </c>
      <c r="H7" s="3" t="s">
        <v>29</v>
      </c>
      <c r="K7" s="111"/>
      <c r="L7" s="112"/>
      <c r="M7" s="112"/>
    </row>
    <row r="8" spans="1:19">
      <c r="A8" s="79">
        <v>1</v>
      </c>
      <c r="B8" s="80" t="s">
        <v>226</v>
      </c>
      <c r="C8" s="81" t="s">
        <v>215</v>
      </c>
      <c r="D8" s="82"/>
      <c r="E8" s="82"/>
      <c r="F8" s="83"/>
      <c r="G8" s="83">
        <f>ROUND((F8*1.25),2)</f>
        <v>0</v>
      </c>
      <c r="H8" s="84">
        <f>H9+H10</f>
        <v>5501.5534079999998</v>
      </c>
      <c r="K8" s="111"/>
      <c r="L8" s="112"/>
      <c r="M8" s="112"/>
    </row>
    <row r="9" spans="1:19">
      <c r="A9" s="59" t="s">
        <v>5</v>
      </c>
      <c r="B9" s="60" t="s">
        <v>223</v>
      </c>
      <c r="C9" s="18" t="s">
        <v>190</v>
      </c>
      <c r="D9" s="61" t="s">
        <v>217</v>
      </c>
      <c r="E9" s="62">
        <v>32</v>
      </c>
      <c r="F9" s="58">
        <v>132.78</v>
      </c>
      <c r="G9" s="58">
        <f>F9*(1+$H$6)</f>
        <v>171.92354399999999</v>
      </c>
      <c r="H9" s="63">
        <f>G9*E9</f>
        <v>5501.5534079999998</v>
      </c>
      <c r="I9" s="156" t="s">
        <v>250</v>
      </c>
      <c r="J9" s="156"/>
      <c r="K9" s="157"/>
      <c r="L9" s="157"/>
      <c r="M9" s="157"/>
      <c r="N9" s="156"/>
      <c r="O9" s="156"/>
      <c r="P9" s="156"/>
      <c r="Q9" s="156"/>
      <c r="R9" s="156"/>
      <c r="S9" s="156"/>
    </row>
    <row r="10" spans="1:19" ht="22.8" customHeight="1">
      <c r="A10" s="59" t="s">
        <v>191</v>
      </c>
      <c r="B10" s="60" t="s">
        <v>224</v>
      </c>
      <c r="C10" s="18" t="s">
        <v>236</v>
      </c>
      <c r="D10" s="104" t="s">
        <v>216</v>
      </c>
      <c r="E10" s="105">
        <v>1</v>
      </c>
      <c r="F10" s="222" t="s">
        <v>237</v>
      </c>
      <c r="G10" s="223"/>
      <c r="H10" s="224"/>
      <c r="K10" s="111"/>
      <c r="L10" s="111"/>
      <c r="M10" s="111"/>
    </row>
    <row r="11" spans="1:19">
      <c r="A11" s="11">
        <v>2</v>
      </c>
      <c r="B11" s="40"/>
      <c r="C11" s="13" t="s">
        <v>238</v>
      </c>
      <c r="D11" s="56"/>
      <c r="E11" s="57"/>
      <c r="F11" s="14"/>
      <c r="G11" s="14">
        <f t="shared" ref="G11" si="0">F11*1.12</f>
        <v>0</v>
      </c>
      <c r="H11" s="15">
        <f>SUM(H12:H13)</f>
        <v>0</v>
      </c>
      <c r="K11" s="111"/>
      <c r="L11" s="111"/>
      <c r="M11" s="111"/>
    </row>
    <row r="12" spans="1:19">
      <c r="A12" s="59" t="s">
        <v>6</v>
      </c>
      <c r="B12" s="64" t="s">
        <v>240</v>
      </c>
      <c r="C12" s="18" t="s">
        <v>242</v>
      </c>
      <c r="D12" s="61" t="s">
        <v>241</v>
      </c>
      <c r="E12" s="62">
        <v>2000</v>
      </c>
      <c r="F12" s="58"/>
      <c r="G12" s="58"/>
      <c r="H12" s="68"/>
      <c r="K12" s="111"/>
      <c r="L12" s="111"/>
      <c r="M12" s="111"/>
    </row>
    <row r="13" spans="1:19" ht="13.8" thickBot="1">
      <c r="A13" s="59" t="s">
        <v>7</v>
      </c>
      <c r="B13" s="64" t="s">
        <v>225</v>
      </c>
      <c r="C13" s="18" t="s">
        <v>239</v>
      </c>
      <c r="D13" s="61" t="s">
        <v>241</v>
      </c>
      <c r="E13" s="62">
        <v>2000</v>
      </c>
      <c r="F13" s="58"/>
      <c r="G13" s="58"/>
      <c r="H13" s="68"/>
      <c r="K13" s="111"/>
      <c r="L13" s="111"/>
      <c r="M13" s="111"/>
      <c r="R13" s="156"/>
    </row>
    <row r="14" spans="1:19" s="31" customFormat="1" ht="13.8" thickBot="1">
      <c r="A14" s="100"/>
      <c r="B14" s="101"/>
      <c r="C14" s="101"/>
      <c r="D14" s="101"/>
      <c r="E14" s="101"/>
      <c r="F14" s="102"/>
      <c r="G14" s="102">
        <f>ROUND((F14*1.25),2)</f>
        <v>0</v>
      </c>
      <c r="H14" s="103">
        <f>H8+H11</f>
        <v>5501.5534079999998</v>
      </c>
      <c r="I14" s="155"/>
      <c r="K14" s="30"/>
      <c r="L14" s="30"/>
      <c r="M14" s="30"/>
      <c r="N14" s="30"/>
      <c r="O14" s="30"/>
      <c r="P14" s="30"/>
      <c r="Q14" s="30"/>
      <c r="R14" s="154"/>
    </row>
    <row r="15" spans="1:19" s="31" customFormat="1">
      <c r="A15" s="198"/>
      <c r="B15" s="199"/>
      <c r="C15" s="199"/>
      <c r="D15" s="199"/>
      <c r="E15" s="199"/>
      <c r="F15" s="199"/>
      <c r="G15" s="199"/>
      <c r="H15" s="200"/>
      <c r="K15" s="30"/>
      <c r="L15" s="30"/>
      <c r="M15" s="30"/>
    </row>
    <row r="16" spans="1:19" s="31" customFormat="1" ht="43.8" customHeight="1">
      <c r="A16" s="177"/>
      <c r="B16" s="218"/>
      <c r="C16" s="218"/>
      <c r="D16" s="218"/>
      <c r="E16" s="218"/>
      <c r="F16" s="218"/>
      <c r="G16" s="218"/>
      <c r="H16" s="179"/>
      <c r="K16" s="30"/>
      <c r="L16" s="30"/>
      <c r="M16" s="30"/>
      <c r="R16" s="155"/>
    </row>
    <row r="17" spans="1:13" s="31" customFormat="1">
      <c r="A17" s="177"/>
      <c r="B17" s="218"/>
      <c r="C17" s="218"/>
      <c r="D17" s="218"/>
      <c r="E17" s="218"/>
      <c r="F17" s="218"/>
      <c r="G17" s="218"/>
      <c r="H17" s="179"/>
      <c r="K17" s="30"/>
      <c r="L17" s="30"/>
      <c r="M17" s="30"/>
    </row>
    <row r="18" spans="1:13" s="31" customFormat="1" ht="13.2" customHeight="1">
      <c r="A18" s="214"/>
      <c r="B18" s="215"/>
      <c r="C18" s="217" t="s">
        <v>252</v>
      </c>
      <c r="D18" s="217"/>
      <c r="E18" s="217"/>
      <c r="F18" s="143"/>
      <c r="G18" s="215"/>
      <c r="H18" s="216"/>
      <c r="K18" s="30"/>
      <c r="L18" s="30"/>
      <c r="M18" s="30"/>
    </row>
    <row r="19" spans="1:13" s="31" customFormat="1">
      <c r="A19" s="214"/>
      <c r="B19" s="215"/>
      <c r="C19" s="215"/>
      <c r="D19" s="215"/>
      <c r="E19" s="215"/>
      <c r="F19" s="143"/>
      <c r="G19" s="215"/>
      <c r="H19" s="216"/>
      <c r="K19" s="30"/>
      <c r="L19" s="30"/>
      <c r="M19" s="30"/>
    </row>
    <row r="20" spans="1:13" s="31" customFormat="1">
      <c r="A20" s="214"/>
      <c r="B20" s="215"/>
      <c r="C20" s="215"/>
      <c r="D20" s="215"/>
      <c r="E20" s="215"/>
      <c r="F20" s="143"/>
      <c r="G20" s="215"/>
      <c r="H20" s="216"/>
      <c r="K20" s="30"/>
      <c r="L20" s="30"/>
      <c r="M20" s="30"/>
    </row>
    <row r="21" spans="1:13" ht="15" customHeight="1">
      <c r="A21" s="189"/>
      <c r="B21" s="213"/>
      <c r="C21" s="213"/>
      <c r="D21" s="213"/>
      <c r="E21" s="213"/>
      <c r="F21" s="213"/>
      <c r="G21" s="213"/>
      <c r="H21" s="191"/>
    </row>
    <row r="22" spans="1:13" ht="18" hidden="1" customHeight="1">
      <c r="A22" s="189"/>
      <c r="B22" s="213"/>
      <c r="C22" s="213"/>
      <c r="D22" s="213"/>
      <c r="E22" s="213"/>
      <c r="F22" s="213"/>
      <c r="G22" s="213"/>
      <c r="H22" s="191"/>
    </row>
    <row r="23" spans="1:13" ht="18" customHeight="1">
      <c r="A23" s="189"/>
      <c r="B23" s="213"/>
      <c r="C23" s="213"/>
      <c r="D23" s="213"/>
      <c r="E23" s="213"/>
      <c r="F23" s="213"/>
      <c r="G23" s="213"/>
      <c r="H23" s="191"/>
    </row>
    <row r="24" spans="1:13" ht="18" customHeight="1" thickBot="1">
      <c r="A24" s="174"/>
      <c r="B24" s="175"/>
      <c r="C24" s="175"/>
      <c r="D24" s="175"/>
      <c r="E24" s="175"/>
      <c r="F24" s="175"/>
      <c r="G24" s="175"/>
      <c r="H24" s="176"/>
    </row>
    <row r="25" spans="1:13" ht="31.5" customHeight="1"/>
    <row r="26" spans="1:13" ht="30.75" customHeight="1">
      <c r="C26" s="30" t="s">
        <v>251</v>
      </c>
    </row>
    <row r="27" spans="1:13" ht="18" customHeight="1"/>
    <row r="30" spans="1:13" ht="18" customHeight="1"/>
    <row r="34" ht="18" customHeight="1"/>
    <row r="35" ht="18" customHeight="1"/>
    <row r="36" ht="14.25" customHeight="1"/>
    <row r="37" ht="11.25" customHeight="1"/>
    <row r="38" ht="11.25" customHeight="1"/>
    <row r="42" ht="11.25" customHeight="1"/>
    <row r="44" ht="4.5" customHeight="1"/>
  </sheetData>
  <mergeCells count="26">
    <mergeCell ref="A17:H17"/>
    <mergeCell ref="A1:H1"/>
    <mergeCell ref="A2:E2"/>
    <mergeCell ref="F2:H2"/>
    <mergeCell ref="A3:E3"/>
    <mergeCell ref="F3:H3"/>
    <mergeCell ref="A4:D4"/>
    <mergeCell ref="A5:D5"/>
    <mergeCell ref="E5:H5"/>
    <mergeCell ref="A6:D6"/>
    <mergeCell ref="A15:H15"/>
    <mergeCell ref="A16:H16"/>
    <mergeCell ref="F10:H10"/>
    <mergeCell ref="A24:H24"/>
    <mergeCell ref="A22:H22"/>
    <mergeCell ref="A21:H21"/>
    <mergeCell ref="A23:H23"/>
    <mergeCell ref="A18:B18"/>
    <mergeCell ref="G18:H18"/>
    <mergeCell ref="A19:B19"/>
    <mergeCell ref="G19:H19"/>
    <mergeCell ref="C18:E18"/>
    <mergeCell ref="C19:E19"/>
    <mergeCell ref="G20:H20"/>
    <mergeCell ref="A20:B20"/>
    <mergeCell ref="C20:E20"/>
  </mergeCells>
  <phoneticPr fontId="12" type="noConversion"/>
  <printOptions horizontalCentered="1" verticalCentered="1"/>
  <pageMargins left="0.19685039370078741" right="0.19685039370078741" top="0.19685039370078741" bottom="0.19685039370078741" header="0" footer="0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20"/>
  <sheetViews>
    <sheetView tabSelected="1" view="pageBreakPreview" zoomScaleNormal="100" zoomScaleSheetLayoutView="100" workbookViewId="0">
      <selection activeCell="C2" sqref="C2:S2"/>
    </sheetView>
  </sheetViews>
  <sheetFormatPr defaultColWidth="9.109375" defaultRowHeight="56.4" customHeight="1"/>
  <cols>
    <col min="1" max="1" width="9.109375" style="113" customWidth="1"/>
    <col min="2" max="2" width="1.6640625" style="113" customWidth="1"/>
    <col min="3" max="3" width="10.5546875" style="113" customWidth="1"/>
    <col min="4" max="4" width="10.33203125" style="113" customWidth="1"/>
    <col min="5" max="5" width="54.6640625" style="113" customWidth="1"/>
    <col min="6" max="6" width="14.44140625" style="126" customWidth="1"/>
    <col min="7" max="7" width="15.109375" style="126" customWidth="1"/>
    <col min="8" max="8" width="14.88671875" style="113" customWidth="1"/>
    <col min="9" max="12" width="10.6640625" style="113" customWidth="1"/>
    <col min="13" max="13" width="9.6640625" style="113" customWidth="1"/>
    <col min="14" max="20" width="10.6640625" style="113" customWidth="1"/>
    <col min="21" max="21" width="10.109375" style="113" bestFit="1" customWidth="1"/>
    <col min="22" max="16384" width="9.109375" style="113"/>
  </cols>
  <sheetData>
    <row r="1" spans="3:22" ht="5.4" customHeight="1" thickBot="1"/>
    <row r="2" spans="3:22" ht="56.4" customHeight="1" thickBot="1">
      <c r="C2" s="249" t="s">
        <v>199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1"/>
      <c r="T2" s="158"/>
    </row>
    <row r="3" spans="3:22" ht="56.4" customHeight="1" thickBot="1">
      <c r="C3" s="241" t="s">
        <v>218</v>
      </c>
      <c r="D3" s="242"/>
      <c r="E3" s="243"/>
      <c r="F3" s="244" t="s">
        <v>211</v>
      </c>
      <c r="G3" s="242"/>
      <c r="H3" s="163">
        <f>'PLANILHA ORÇAMENTARIA _ PROPOST'!H14</f>
        <v>5501.5534079999998</v>
      </c>
      <c r="I3" s="252" t="s">
        <v>249</v>
      </c>
      <c r="J3" s="253"/>
      <c r="K3" s="253"/>
      <c r="L3" s="253"/>
      <c r="M3" s="253"/>
      <c r="N3" s="253"/>
      <c r="O3" s="253"/>
      <c r="P3" s="253"/>
      <c r="Q3" s="253"/>
      <c r="R3" s="253"/>
      <c r="S3" s="254"/>
      <c r="T3" s="159"/>
    </row>
    <row r="4" spans="3:22" ht="56.4" customHeight="1" thickBot="1">
      <c r="C4" s="245" t="s">
        <v>243</v>
      </c>
      <c r="D4" s="246"/>
      <c r="E4" s="247"/>
      <c r="F4" s="248" t="s">
        <v>244</v>
      </c>
      <c r="G4" s="246"/>
      <c r="H4" s="247"/>
      <c r="I4" s="255" t="s">
        <v>245</v>
      </c>
      <c r="J4" s="256"/>
      <c r="K4" s="256"/>
      <c r="L4" s="256"/>
      <c r="M4" s="256"/>
      <c r="N4" s="256"/>
      <c r="O4" s="256"/>
      <c r="P4" s="256"/>
      <c r="Q4" s="256"/>
      <c r="R4" s="256"/>
      <c r="S4" s="257"/>
      <c r="T4" s="158"/>
    </row>
    <row r="5" spans="3:22" ht="25.2" customHeight="1">
      <c r="C5" s="114" t="s">
        <v>0</v>
      </c>
      <c r="D5" s="115" t="s">
        <v>200</v>
      </c>
      <c r="E5" s="116" t="s">
        <v>201</v>
      </c>
      <c r="F5" s="117" t="s">
        <v>202</v>
      </c>
      <c r="G5" s="117" t="s">
        <v>203</v>
      </c>
      <c r="H5" s="115" t="s">
        <v>204</v>
      </c>
      <c r="I5" s="118" t="s">
        <v>205</v>
      </c>
      <c r="J5" s="118" t="s">
        <v>253</v>
      </c>
      <c r="K5" s="118" t="s">
        <v>254</v>
      </c>
      <c r="L5" s="118" t="s">
        <v>255</v>
      </c>
      <c r="M5" s="115" t="s">
        <v>256</v>
      </c>
      <c r="N5" s="118" t="s">
        <v>257</v>
      </c>
      <c r="O5" s="118" t="s">
        <v>258</v>
      </c>
      <c r="P5" s="118" t="s">
        <v>259</v>
      </c>
      <c r="Q5" s="118" t="s">
        <v>260</v>
      </c>
      <c r="R5" s="118" t="s">
        <v>261</v>
      </c>
      <c r="S5" s="118" t="s">
        <v>262</v>
      </c>
      <c r="T5" s="158"/>
    </row>
    <row r="6" spans="3:22" ht="22.95" customHeight="1">
      <c r="C6" s="236">
        <v>1</v>
      </c>
      <c r="D6" s="237" t="s">
        <v>226</v>
      </c>
      <c r="E6" s="238" t="str">
        <f>'PLANILHA ORÇAMENTARIA _ PROPOST'!$C$8</f>
        <v xml:space="preserve"> LEVANTAMENTO DE INFORMAÇÕES</v>
      </c>
      <c r="F6" s="138" t="s">
        <v>206</v>
      </c>
      <c r="G6" s="137">
        <f>G7/$G$11</f>
        <v>1</v>
      </c>
      <c r="H6" s="137">
        <v>1</v>
      </c>
      <c r="I6" s="150"/>
      <c r="J6" s="150"/>
      <c r="K6" s="150"/>
      <c r="L6" s="150"/>
      <c r="M6" s="137"/>
      <c r="N6" s="150"/>
      <c r="O6" s="150"/>
      <c r="P6" s="150"/>
      <c r="Q6" s="150"/>
      <c r="R6" s="150"/>
      <c r="S6" s="150"/>
      <c r="T6" s="160"/>
    </row>
    <row r="7" spans="3:22" ht="22.95" customHeight="1">
      <c r="C7" s="236"/>
      <c r="D7" s="237"/>
      <c r="E7" s="238"/>
      <c r="F7" s="119" t="s">
        <v>207</v>
      </c>
      <c r="G7" s="120">
        <f>'PLANILHA ORÇAMENTARIA _ PROPOST'!H9+'PLANILHA ORÇAMENTARIA _ PROPOST'!H10</f>
        <v>5501.5534079999998</v>
      </c>
      <c r="H7" s="121">
        <f t="shared" ref="H7:S7" si="0">H6*$G$7</f>
        <v>5501.5534079999998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1">
        <f t="shared" si="0"/>
        <v>0</v>
      </c>
      <c r="N7" s="151">
        <f t="shared" si="0"/>
        <v>0</v>
      </c>
      <c r="O7" s="151">
        <f t="shared" si="0"/>
        <v>0</v>
      </c>
      <c r="P7" s="151">
        <f t="shared" si="0"/>
        <v>0</v>
      </c>
      <c r="Q7" s="151">
        <f t="shared" si="0"/>
        <v>0</v>
      </c>
      <c r="R7" s="151">
        <f t="shared" si="0"/>
        <v>0</v>
      </c>
      <c r="S7" s="151">
        <f t="shared" si="0"/>
        <v>0</v>
      </c>
      <c r="T7" s="161"/>
      <c r="U7" s="122"/>
      <c r="V7" s="122"/>
    </row>
    <row r="8" spans="3:22" ht="22.95" customHeight="1">
      <c r="C8" s="239">
        <v>2</v>
      </c>
      <c r="D8" s="237" t="s">
        <v>227</v>
      </c>
      <c r="E8" s="238" t="str">
        <f>'PLANILHA ORÇAMENTARIA _ PROPOST'!C11</f>
        <v xml:space="preserve">PROJETO DE PREVENÇÃO E COMBATE CONTRA INCÊNDIO PÂNICO </v>
      </c>
      <c r="F8" s="138" t="s">
        <v>206</v>
      </c>
      <c r="G8" s="139">
        <f>G9/$G$11</f>
        <v>0</v>
      </c>
      <c r="H8" s="137">
        <v>0.1</v>
      </c>
      <c r="I8" s="150">
        <v>0.1</v>
      </c>
      <c r="J8" s="150">
        <v>0.1</v>
      </c>
      <c r="K8" s="150">
        <v>0.1</v>
      </c>
      <c r="L8" s="150">
        <v>0.1</v>
      </c>
      <c r="M8" s="137">
        <v>0.1</v>
      </c>
      <c r="N8" s="150">
        <v>0.1</v>
      </c>
      <c r="O8" s="150">
        <v>0.1</v>
      </c>
      <c r="P8" s="150">
        <v>0.05</v>
      </c>
      <c r="Q8" s="150">
        <v>0.05</v>
      </c>
      <c r="R8" s="150">
        <v>0.05</v>
      </c>
      <c r="S8" s="150">
        <v>0.05</v>
      </c>
      <c r="T8" s="160"/>
    </row>
    <row r="9" spans="3:22" ht="22.95" customHeight="1">
      <c r="C9" s="240"/>
      <c r="D9" s="237"/>
      <c r="E9" s="238"/>
      <c r="F9" s="119" t="s">
        <v>207</v>
      </c>
      <c r="G9" s="120">
        <f>'PLANILHA ORÇAMENTARIA _ PROPOST'!A1:H1</f>
        <v>0</v>
      </c>
      <c r="H9" s="121">
        <f t="shared" ref="H9:S9" si="1">H8*$G$9</f>
        <v>0</v>
      </c>
      <c r="I9" s="151">
        <f t="shared" si="1"/>
        <v>0</v>
      </c>
      <c r="J9" s="151">
        <f t="shared" si="1"/>
        <v>0</v>
      </c>
      <c r="K9" s="151">
        <f t="shared" si="1"/>
        <v>0</v>
      </c>
      <c r="L9" s="151">
        <f t="shared" si="1"/>
        <v>0</v>
      </c>
      <c r="M9" s="121">
        <f t="shared" si="1"/>
        <v>0</v>
      </c>
      <c r="N9" s="151">
        <f t="shared" si="1"/>
        <v>0</v>
      </c>
      <c r="O9" s="151">
        <f t="shared" si="1"/>
        <v>0</v>
      </c>
      <c r="P9" s="151">
        <f t="shared" si="1"/>
        <v>0</v>
      </c>
      <c r="Q9" s="151">
        <f t="shared" si="1"/>
        <v>0</v>
      </c>
      <c r="R9" s="151">
        <f t="shared" si="1"/>
        <v>0</v>
      </c>
      <c r="S9" s="151">
        <f t="shared" si="1"/>
        <v>0</v>
      </c>
      <c r="T9" s="161"/>
      <c r="U9" s="122"/>
      <c r="V9" s="122"/>
    </row>
    <row r="10" spans="3:22" ht="13.2">
      <c r="C10" s="228" t="s">
        <v>208</v>
      </c>
      <c r="D10" s="229"/>
      <c r="E10" s="230"/>
      <c r="F10" s="140" t="s">
        <v>206</v>
      </c>
      <c r="G10" s="141">
        <f>G6+G8</f>
        <v>1</v>
      </c>
      <c r="H10" s="141">
        <f t="shared" ref="H10:S10" si="2">H11/$G$11</f>
        <v>1</v>
      </c>
      <c r="I10" s="152">
        <f t="shared" si="2"/>
        <v>0</v>
      </c>
      <c r="J10" s="152">
        <f t="shared" si="2"/>
        <v>0</v>
      </c>
      <c r="K10" s="152">
        <f t="shared" si="2"/>
        <v>0</v>
      </c>
      <c r="L10" s="152">
        <f t="shared" si="2"/>
        <v>0</v>
      </c>
      <c r="M10" s="141">
        <f t="shared" si="2"/>
        <v>0</v>
      </c>
      <c r="N10" s="152">
        <f t="shared" si="2"/>
        <v>0</v>
      </c>
      <c r="O10" s="152">
        <f t="shared" si="2"/>
        <v>0</v>
      </c>
      <c r="P10" s="152">
        <f t="shared" si="2"/>
        <v>0</v>
      </c>
      <c r="Q10" s="152">
        <f t="shared" si="2"/>
        <v>0</v>
      </c>
      <c r="R10" s="152">
        <f t="shared" si="2"/>
        <v>0</v>
      </c>
      <c r="S10" s="152">
        <f t="shared" si="2"/>
        <v>0</v>
      </c>
      <c r="T10" s="160"/>
    </row>
    <row r="11" spans="3:22" ht="13.8" thickBot="1">
      <c r="C11" s="231"/>
      <c r="D11" s="232"/>
      <c r="E11" s="233"/>
      <c r="F11" s="168" t="s">
        <v>207</v>
      </c>
      <c r="G11" s="166">
        <f>G7+G9</f>
        <v>5501.5534079999998</v>
      </c>
      <c r="H11" s="166">
        <f t="shared" ref="H11:S11" si="3">H7+H9</f>
        <v>5501.5534079999998</v>
      </c>
      <c r="I11" s="167">
        <f t="shared" si="3"/>
        <v>0</v>
      </c>
      <c r="J11" s="167">
        <f t="shared" si="3"/>
        <v>0</v>
      </c>
      <c r="K11" s="167">
        <f t="shared" si="3"/>
        <v>0</v>
      </c>
      <c r="L11" s="167">
        <f t="shared" si="3"/>
        <v>0</v>
      </c>
      <c r="M11" s="166">
        <f t="shared" si="3"/>
        <v>0</v>
      </c>
      <c r="N11" s="167">
        <f t="shared" si="3"/>
        <v>0</v>
      </c>
      <c r="O11" s="167">
        <f t="shared" si="3"/>
        <v>0</v>
      </c>
      <c r="P11" s="167">
        <f t="shared" si="3"/>
        <v>0</v>
      </c>
      <c r="Q11" s="167">
        <f t="shared" si="3"/>
        <v>0</v>
      </c>
      <c r="R11" s="167">
        <f t="shared" si="3"/>
        <v>0</v>
      </c>
      <c r="S11" s="167">
        <f t="shared" si="3"/>
        <v>0</v>
      </c>
      <c r="T11" s="162"/>
    </row>
    <row r="12" spans="3:22" ht="56.4" customHeight="1" thickBot="1">
      <c r="C12" s="170"/>
      <c r="D12" s="171"/>
      <c r="E12" s="171"/>
      <c r="F12" s="172"/>
      <c r="G12" s="172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3"/>
      <c r="T12" s="153"/>
    </row>
    <row r="13" spans="3:22" ht="13.2">
      <c r="C13" s="124"/>
      <c r="D13" s="134"/>
      <c r="E13" s="134"/>
      <c r="F13" s="134"/>
      <c r="G13" s="169"/>
      <c r="H13" s="16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27"/>
      <c r="T13" s="135"/>
      <c r="U13" s="123" t="s">
        <v>209</v>
      </c>
    </row>
    <row r="14" spans="3:22" ht="13.2">
      <c r="C14" s="124"/>
      <c r="D14" s="234"/>
      <c r="E14" s="235"/>
      <c r="F14" s="134"/>
      <c r="G14" s="145"/>
      <c r="H14" s="125" t="s">
        <v>210</v>
      </c>
      <c r="I14" s="135"/>
      <c r="J14" s="135"/>
      <c r="K14" s="135"/>
      <c r="L14" s="135"/>
      <c r="M14" s="142" t="s">
        <v>210</v>
      </c>
      <c r="N14" s="135"/>
      <c r="O14" s="135"/>
      <c r="P14" s="135"/>
      <c r="Q14" s="135"/>
      <c r="R14" s="135"/>
      <c r="S14" s="127"/>
      <c r="T14" s="135"/>
    </row>
    <row r="15" spans="3:22" ht="13.2">
      <c r="C15" s="125"/>
      <c r="D15" s="225" t="s">
        <v>220</v>
      </c>
      <c r="E15" s="225"/>
      <c r="F15" s="144"/>
      <c r="G15" s="149"/>
      <c r="H15" s="16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27"/>
      <c r="T15" s="135"/>
    </row>
    <row r="16" spans="3:22" ht="13.2" customHeight="1">
      <c r="C16" s="128"/>
      <c r="D16" s="217" t="s">
        <v>221</v>
      </c>
      <c r="E16" s="217"/>
      <c r="F16" s="143"/>
      <c r="G16" s="146"/>
      <c r="H16" s="16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27"/>
      <c r="T16" s="135"/>
    </row>
    <row r="17" spans="3:20" ht="13.2">
      <c r="C17" s="129"/>
      <c r="D17" s="226" t="s">
        <v>222</v>
      </c>
      <c r="E17" s="226"/>
      <c r="F17" s="136"/>
      <c r="G17" s="147"/>
      <c r="H17" s="164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27"/>
      <c r="T17" s="135"/>
    </row>
    <row r="18" spans="3:20" ht="13.8" thickBot="1">
      <c r="C18" s="130"/>
      <c r="D18" s="132"/>
      <c r="E18" s="132"/>
      <c r="F18" s="131"/>
      <c r="G18" s="148"/>
      <c r="H18" s="165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3"/>
      <c r="T18" s="135"/>
    </row>
    <row r="19" spans="3:20" ht="5.4" customHeight="1"/>
    <row r="20" spans="3:20" ht="56.4" customHeight="1">
      <c r="D20" s="227"/>
      <c r="E20" s="227"/>
    </row>
  </sheetData>
  <mergeCells count="19">
    <mergeCell ref="C3:E3"/>
    <mergeCell ref="F3:G3"/>
    <mergeCell ref="C4:E4"/>
    <mergeCell ref="F4:H4"/>
    <mergeCell ref="C2:S2"/>
    <mergeCell ref="I3:S3"/>
    <mergeCell ref="I4:S4"/>
    <mergeCell ref="C6:C7"/>
    <mergeCell ref="D6:D7"/>
    <mergeCell ref="E6:E7"/>
    <mergeCell ref="C8:C9"/>
    <mergeCell ref="D8:D9"/>
    <mergeCell ref="E8:E9"/>
    <mergeCell ref="D15:E15"/>
    <mergeCell ref="D17:E17"/>
    <mergeCell ref="D20:E20"/>
    <mergeCell ref="D16:E16"/>
    <mergeCell ref="C10:E11"/>
    <mergeCell ref="D14:E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view="pageBreakPreview" topLeftCell="A7" zoomScale="85" zoomScaleNormal="85" zoomScaleSheetLayoutView="85" workbookViewId="0">
      <selection activeCell="B10" sqref="B10"/>
    </sheetView>
  </sheetViews>
  <sheetFormatPr defaultRowHeight="13.2"/>
  <cols>
    <col min="1" max="1" width="1.6640625" customWidth="1"/>
    <col min="2" max="9" width="15.33203125" customWidth="1"/>
    <col min="10" max="10" width="1.6640625" customWidth="1"/>
  </cols>
  <sheetData>
    <row r="1" spans="2:9" ht="13.8" thickBot="1"/>
    <row r="2" spans="2:9" ht="70.95" customHeight="1" thickBot="1">
      <c r="B2" s="258" t="s">
        <v>212</v>
      </c>
      <c r="C2" s="259"/>
      <c r="D2" s="259"/>
      <c r="E2" s="259"/>
      <c r="F2" s="259"/>
      <c r="G2" s="259"/>
      <c r="H2" s="259"/>
      <c r="I2" s="260"/>
    </row>
    <row r="3" spans="2:9" ht="13.8" thickBot="1">
      <c r="B3" s="271" t="s">
        <v>228</v>
      </c>
      <c r="C3" s="272"/>
      <c r="D3" s="272"/>
      <c r="E3" s="272"/>
      <c r="F3" s="272"/>
      <c r="G3" s="272"/>
      <c r="H3" s="272"/>
      <c r="I3" s="273"/>
    </row>
    <row r="4" spans="2:9">
      <c r="B4" s="274" t="s">
        <v>246</v>
      </c>
      <c r="C4" s="275"/>
      <c r="D4" s="276"/>
      <c r="E4" s="266" t="s">
        <v>213</v>
      </c>
      <c r="F4" s="267"/>
      <c r="G4" s="268"/>
      <c r="H4" s="269" t="s">
        <v>214</v>
      </c>
      <c r="I4" s="270"/>
    </row>
    <row r="5" spans="2:9" ht="45" customHeight="1" thickBot="1">
      <c r="B5" s="277"/>
      <c r="C5" s="262"/>
      <c r="D5" s="263"/>
      <c r="E5" s="261" t="s">
        <v>247</v>
      </c>
      <c r="F5" s="262"/>
      <c r="G5" s="263"/>
      <c r="H5" s="264">
        <v>45148</v>
      </c>
      <c r="I5" s="265"/>
    </row>
    <row r="6" spans="2:9" ht="293.39999999999998" customHeight="1">
      <c r="B6" s="278"/>
      <c r="C6" s="279"/>
      <c r="D6" s="279"/>
      <c r="E6" s="279"/>
      <c r="F6" s="279"/>
      <c r="G6" s="279"/>
      <c r="H6" s="279"/>
      <c r="I6" s="280"/>
    </row>
    <row r="7" spans="2:9">
      <c r="B7" s="281" t="s">
        <v>229</v>
      </c>
      <c r="C7" s="282"/>
      <c r="D7" s="282"/>
      <c r="E7" s="282"/>
      <c r="F7" s="282" t="s">
        <v>230</v>
      </c>
      <c r="G7" s="282"/>
      <c r="H7" s="282"/>
      <c r="I7" s="283"/>
    </row>
    <row r="8" spans="2:9" ht="293.39999999999998" customHeight="1">
      <c r="B8" s="281"/>
      <c r="C8" s="282"/>
      <c r="D8" s="282"/>
      <c r="E8" s="282"/>
      <c r="F8" s="282"/>
      <c r="G8" s="282"/>
      <c r="H8" s="282"/>
      <c r="I8" s="283"/>
    </row>
    <row r="9" spans="2:9" ht="13.8" thickBot="1">
      <c r="B9" s="284" t="s">
        <v>232</v>
      </c>
      <c r="C9" s="285"/>
      <c r="D9" s="285"/>
      <c r="E9" s="285"/>
      <c r="F9" s="285" t="s">
        <v>231</v>
      </c>
      <c r="G9" s="285"/>
      <c r="H9" s="285"/>
      <c r="I9" s="286"/>
    </row>
    <row r="10" spans="2:9" ht="59.4" customHeight="1"/>
    <row r="11" spans="2:9">
      <c r="D11" s="213" t="s">
        <v>220</v>
      </c>
      <c r="E11" s="213"/>
      <c r="F11" s="213"/>
      <c r="G11" s="213"/>
    </row>
    <row r="12" spans="2:9">
      <c r="D12" s="217" t="s">
        <v>221</v>
      </c>
      <c r="E12" s="217"/>
      <c r="F12" s="217"/>
      <c r="G12" s="217"/>
    </row>
    <row r="13" spans="2:9">
      <c r="D13" s="217" t="s">
        <v>222</v>
      </c>
      <c r="E13" s="217"/>
      <c r="F13" s="217"/>
      <c r="G13" s="217"/>
    </row>
  </sheetData>
  <mergeCells count="18">
    <mergeCell ref="B6:E6"/>
    <mergeCell ref="F6:I6"/>
    <mergeCell ref="B7:E7"/>
    <mergeCell ref="F7:I7"/>
    <mergeCell ref="D13:G13"/>
    <mergeCell ref="B8:E8"/>
    <mergeCell ref="F8:I8"/>
    <mergeCell ref="B9:E9"/>
    <mergeCell ref="F9:I9"/>
    <mergeCell ref="D11:G11"/>
    <mergeCell ref="D12:G12"/>
    <mergeCell ref="B2:I2"/>
    <mergeCell ref="E5:G5"/>
    <mergeCell ref="H5:I5"/>
    <mergeCell ref="E4:G4"/>
    <mergeCell ref="H4:I4"/>
    <mergeCell ref="B3:I3"/>
    <mergeCell ref="B4:D5"/>
  </mergeCells>
  <pageMargins left="0.511811024" right="0.511811024" top="0.78740157499999996" bottom="0.78740157499999996" header="0.31496062000000002" footer="0.31496062000000002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Zeros="0" topLeftCell="A7" zoomScaleNormal="100" zoomScaleSheetLayoutView="100" workbookViewId="0">
      <selection activeCell="F9" sqref="F9"/>
    </sheetView>
  </sheetViews>
  <sheetFormatPr defaultColWidth="9.109375" defaultRowHeight="13.2"/>
  <cols>
    <col min="1" max="1" width="7.88671875" style="30" customWidth="1"/>
    <col min="2" max="2" width="13.44140625" style="30" customWidth="1"/>
    <col min="3" max="3" width="60.44140625" style="30" customWidth="1"/>
    <col min="4" max="4" width="9.109375" style="30" customWidth="1"/>
    <col min="5" max="5" width="12.88671875" style="30" customWidth="1"/>
    <col min="6" max="6" width="12" style="30" customWidth="1"/>
    <col min="7" max="7" width="12.6640625" style="30" customWidth="1"/>
    <col min="8" max="8" width="14.33203125" style="30" customWidth="1"/>
    <col min="9" max="9" width="11.5546875" style="30" customWidth="1"/>
    <col min="10" max="16384" width="9.109375" style="30"/>
  </cols>
  <sheetData>
    <row r="1" spans="1:10" ht="20.100000000000001" customHeight="1" thickBot="1">
      <c r="A1" s="201" t="s">
        <v>185</v>
      </c>
      <c r="B1" s="202"/>
      <c r="C1" s="202"/>
      <c r="D1" s="202"/>
      <c r="E1" s="202"/>
      <c r="F1" s="202"/>
      <c r="G1" s="202"/>
      <c r="H1" s="203"/>
    </row>
    <row r="2" spans="1:10" ht="20.100000000000001" customHeight="1">
      <c r="A2" s="204" t="s">
        <v>185</v>
      </c>
      <c r="B2" s="205"/>
      <c r="C2" s="205"/>
      <c r="D2" s="205"/>
      <c r="E2" s="206"/>
      <c r="F2" s="207" t="s">
        <v>145</v>
      </c>
      <c r="G2" s="208"/>
      <c r="H2" s="209"/>
    </row>
    <row r="3" spans="1:10" ht="20.100000000000001" customHeight="1">
      <c r="A3" s="180" t="s">
        <v>26</v>
      </c>
      <c r="B3" s="181"/>
      <c r="C3" s="181"/>
      <c r="D3" s="181"/>
      <c r="E3" s="182"/>
      <c r="F3" s="210" t="s">
        <v>144</v>
      </c>
      <c r="G3" s="211"/>
      <c r="H3" s="212"/>
    </row>
    <row r="4" spans="1:10" ht="20.100000000000001" customHeight="1">
      <c r="A4" s="180" t="s">
        <v>186</v>
      </c>
      <c r="B4" s="181"/>
      <c r="C4" s="181"/>
      <c r="D4" s="181"/>
      <c r="E4" s="48"/>
      <c r="F4" s="48"/>
      <c r="G4" s="48"/>
      <c r="H4" s="47"/>
    </row>
    <row r="5" spans="1:10" ht="20.100000000000001" customHeight="1">
      <c r="A5" s="180" t="s">
        <v>196</v>
      </c>
      <c r="B5" s="181"/>
      <c r="C5" s="181"/>
      <c r="D5" s="182"/>
      <c r="E5" s="183" t="s">
        <v>40</v>
      </c>
      <c r="F5" s="184"/>
      <c r="G5" s="184"/>
      <c r="H5" s="185"/>
    </row>
    <row r="6" spans="1:10" ht="20.100000000000001" customHeight="1" thickBot="1">
      <c r="A6" s="186" t="s">
        <v>187</v>
      </c>
      <c r="B6" s="187"/>
      <c r="C6" s="187"/>
      <c r="D6" s="188"/>
      <c r="E6" s="27"/>
      <c r="F6" s="28"/>
      <c r="G6" s="1" t="s">
        <v>147</v>
      </c>
      <c r="H6" s="2">
        <v>0.215</v>
      </c>
      <c r="J6" s="54"/>
    </row>
    <row r="7" spans="1:10" ht="37.5" customHeight="1" thickBot="1">
      <c r="A7" s="3" t="s">
        <v>0</v>
      </c>
      <c r="B7" s="3" t="s">
        <v>28</v>
      </c>
      <c r="C7" s="3" t="s">
        <v>27</v>
      </c>
      <c r="D7" s="3" t="s">
        <v>2</v>
      </c>
      <c r="E7" s="3" t="s">
        <v>1</v>
      </c>
      <c r="F7" s="3" t="s">
        <v>149</v>
      </c>
      <c r="G7" s="3" t="s">
        <v>148</v>
      </c>
      <c r="H7" s="3" t="s">
        <v>29</v>
      </c>
    </row>
    <row r="8" spans="1:10">
      <c r="A8" s="79" t="s">
        <v>188</v>
      </c>
      <c r="B8" s="80"/>
      <c r="C8" s="81" t="s">
        <v>192</v>
      </c>
      <c r="D8" s="82"/>
      <c r="E8" s="82"/>
      <c r="F8" s="83"/>
      <c r="G8" s="83">
        <f>ROUND((F8*1.25),2)</f>
        <v>0</v>
      </c>
      <c r="H8" s="84">
        <f>SUM(H9:H10)</f>
        <v>0</v>
      </c>
    </row>
    <row r="9" spans="1:10">
      <c r="A9" s="59" t="s">
        <v>5</v>
      </c>
      <c r="B9" s="60" t="s">
        <v>189</v>
      </c>
      <c r="C9" s="18" t="s">
        <v>190</v>
      </c>
      <c r="D9" s="61" t="s">
        <v>195</v>
      </c>
      <c r="E9" s="62">
        <v>32</v>
      </c>
      <c r="F9" s="58"/>
      <c r="G9" s="58">
        <f>F9*(1+$H$6)</f>
        <v>0</v>
      </c>
      <c r="H9" s="63">
        <f>G9*E9</f>
        <v>0</v>
      </c>
    </row>
    <row r="10" spans="1:10">
      <c r="A10" s="59" t="s">
        <v>191</v>
      </c>
      <c r="B10" s="60" t="s">
        <v>194</v>
      </c>
      <c r="C10" s="18" t="s">
        <v>193</v>
      </c>
      <c r="D10" s="104" t="s">
        <v>195</v>
      </c>
      <c r="E10" s="105">
        <v>32</v>
      </c>
      <c r="F10" s="106"/>
      <c r="G10" s="58">
        <f>F10*(1+$H$6)</f>
        <v>0</v>
      </c>
      <c r="H10" s="63">
        <f>G10*E10</f>
        <v>0</v>
      </c>
    </row>
    <row r="11" spans="1:10">
      <c r="A11" s="79" t="s">
        <v>150</v>
      </c>
      <c r="B11" s="80"/>
      <c r="C11" s="81" t="s">
        <v>128</v>
      </c>
      <c r="D11" s="82"/>
      <c r="E11" s="82"/>
      <c r="F11" s="83"/>
      <c r="G11" s="83">
        <f>ROUND((F11*1.25),2)</f>
        <v>0</v>
      </c>
      <c r="H11" s="84">
        <f>H12</f>
        <v>0</v>
      </c>
    </row>
    <row r="12" spans="1:10" ht="22.8">
      <c r="A12" s="59" t="s">
        <v>6</v>
      </c>
      <c r="B12" s="60" t="s">
        <v>60</v>
      </c>
      <c r="C12" s="18" t="s">
        <v>59</v>
      </c>
      <c r="D12" s="61" t="s">
        <v>51</v>
      </c>
      <c r="E12" s="62">
        <v>1</v>
      </c>
      <c r="F12" s="58"/>
      <c r="G12" s="58">
        <f>F12*(1+$H$6)</f>
        <v>0</v>
      </c>
      <c r="H12" s="63">
        <f>G12*E12</f>
        <v>0</v>
      </c>
    </row>
    <row r="13" spans="1:10" ht="24">
      <c r="A13" s="85" t="s">
        <v>37</v>
      </c>
      <c r="B13" s="86"/>
      <c r="C13" s="87" t="s">
        <v>130</v>
      </c>
      <c r="D13" s="88"/>
      <c r="E13" s="89"/>
      <c r="F13" s="89"/>
      <c r="G13" s="90">
        <f t="shared" ref="G13:G50" si="0">F13*1.12</f>
        <v>0</v>
      </c>
      <c r="H13" s="91">
        <f>H14+H19+H22+H27+H30</f>
        <v>0</v>
      </c>
    </row>
    <row r="14" spans="1:10">
      <c r="A14" s="11" t="s">
        <v>8</v>
      </c>
      <c r="B14" s="12"/>
      <c r="C14" s="13" t="s">
        <v>109</v>
      </c>
      <c r="D14" s="56"/>
      <c r="E14" s="14"/>
      <c r="F14" s="14"/>
      <c r="G14" s="14">
        <f t="shared" si="0"/>
        <v>0</v>
      </c>
      <c r="H14" s="15">
        <f>SUM(H15:H18)</f>
        <v>0</v>
      </c>
    </row>
    <row r="15" spans="1:10">
      <c r="A15" s="59" t="s">
        <v>16</v>
      </c>
      <c r="B15" s="69">
        <v>65001515</v>
      </c>
      <c r="C15" s="66" t="s">
        <v>70</v>
      </c>
      <c r="D15" s="61" t="s">
        <v>41</v>
      </c>
      <c r="E15" s="62">
        <v>8</v>
      </c>
      <c r="F15" s="58"/>
      <c r="G15" s="58">
        <f>F15*(1+$H$6)</f>
        <v>0</v>
      </c>
      <c r="H15" s="68">
        <f t="shared" ref="H15:H49" si="1">ROUND((G15*E15),2)</f>
        <v>0</v>
      </c>
    </row>
    <row r="16" spans="1:10">
      <c r="A16" s="59" t="s">
        <v>17</v>
      </c>
      <c r="B16" s="65" t="s">
        <v>140</v>
      </c>
      <c r="C16" s="66" t="s">
        <v>143</v>
      </c>
      <c r="D16" s="61" t="s">
        <v>51</v>
      </c>
      <c r="E16" s="67">
        <v>4</v>
      </c>
      <c r="F16" s="58"/>
      <c r="G16" s="58">
        <f t="shared" ref="G16:G57" si="2">F16*(1+$H$6)</f>
        <v>0</v>
      </c>
      <c r="H16" s="68">
        <f t="shared" si="1"/>
        <v>0</v>
      </c>
    </row>
    <row r="17" spans="1:11">
      <c r="A17" s="59" t="s">
        <v>24</v>
      </c>
      <c r="B17" s="65" t="s">
        <v>141</v>
      </c>
      <c r="C17" s="66" t="s">
        <v>142</v>
      </c>
      <c r="D17" s="61" t="s">
        <v>51</v>
      </c>
      <c r="E17" s="67">
        <v>4</v>
      </c>
      <c r="F17" s="58"/>
      <c r="G17" s="58">
        <f t="shared" si="2"/>
        <v>0</v>
      </c>
      <c r="H17" s="68">
        <f t="shared" si="1"/>
        <v>0</v>
      </c>
    </row>
    <row r="18" spans="1:11">
      <c r="A18" s="59" t="s">
        <v>48</v>
      </c>
      <c r="B18" s="64">
        <v>65001518</v>
      </c>
      <c r="C18" s="18" t="s">
        <v>146</v>
      </c>
      <c r="D18" s="61" t="s">
        <v>41</v>
      </c>
      <c r="E18" s="62">
        <v>8</v>
      </c>
      <c r="F18" s="58"/>
      <c r="G18" s="58">
        <f t="shared" si="2"/>
        <v>0</v>
      </c>
      <c r="H18" s="68">
        <f t="shared" si="1"/>
        <v>0</v>
      </c>
    </row>
    <row r="19" spans="1:11">
      <c r="A19" s="11" t="s">
        <v>7</v>
      </c>
      <c r="B19" s="40"/>
      <c r="C19" s="13" t="s">
        <v>108</v>
      </c>
      <c r="D19" s="56"/>
      <c r="E19" s="57"/>
      <c r="F19" s="14"/>
      <c r="G19" s="14">
        <f t="shared" si="0"/>
        <v>0</v>
      </c>
      <c r="H19" s="15">
        <f>SUM(H20:H21)</f>
        <v>0</v>
      </c>
    </row>
    <row r="20" spans="1:11">
      <c r="A20" s="59" t="s">
        <v>14</v>
      </c>
      <c r="B20" s="64">
        <v>65001519</v>
      </c>
      <c r="C20" s="18" t="s">
        <v>71</v>
      </c>
      <c r="D20" s="61" t="s">
        <v>41</v>
      </c>
      <c r="E20" s="62">
        <v>12</v>
      </c>
      <c r="F20" s="58"/>
      <c r="G20" s="58">
        <f t="shared" si="2"/>
        <v>0</v>
      </c>
      <c r="H20" s="68">
        <f t="shared" si="1"/>
        <v>0</v>
      </c>
    </row>
    <row r="21" spans="1:11">
      <c r="A21" s="59" t="s">
        <v>15</v>
      </c>
      <c r="B21" s="64">
        <v>65001521</v>
      </c>
      <c r="C21" s="18" t="s">
        <v>197</v>
      </c>
      <c r="D21" s="61" t="s">
        <v>41</v>
      </c>
      <c r="E21" s="62">
        <v>12</v>
      </c>
      <c r="F21" s="58"/>
      <c r="G21" s="58">
        <f t="shared" si="2"/>
        <v>0</v>
      </c>
      <c r="H21" s="68">
        <f t="shared" si="1"/>
        <v>0</v>
      </c>
    </row>
    <row r="22" spans="1:11">
      <c r="A22" s="11" t="s">
        <v>151</v>
      </c>
      <c r="B22" s="40"/>
      <c r="C22" s="13" t="s">
        <v>34</v>
      </c>
      <c r="D22" s="56"/>
      <c r="E22" s="14"/>
      <c r="F22" s="14"/>
      <c r="G22" s="14">
        <f t="shared" si="0"/>
        <v>0</v>
      </c>
      <c r="H22" s="15">
        <f>SUM(H23:H26)</f>
        <v>0</v>
      </c>
    </row>
    <row r="23" spans="1:11">
      <c r="A23" s="59" t="s">
        <v>152</v>
      </c>
      <c r="B23" s="64">
        <v>65003657</v>
      </c>
      <c r="C23" s="18" t="s">
        <v>74</v>
      </c>
      <c r="D23" s="61" t="s">
        <v>51</v>
      </c>
      <c r="E23" s="62">
        <v>1</v>
      </c>
      <c r="F23" s="58"/>
      <c r="G23" s="58">
        <f t="shared" si="2"/>
        <v>0</v>
      </c>
      <c r="H23" s="63">
        <f t="shared" ref="H23:H25" si="3">ROUND((G23*E23),2)</f>
        <v>0</v>
      </c>
    </row>
    <row r="24" spans="1:11">
      <c r="A24" s="59" t="s">
        <v>157</v>
      </c>
      <c r="B24" s="64">
        <v>65001524</v>
      </c>
      <c r="C24" s="18" t="s">
        <v>182</v>
      </c>
      <c r="D24" s="61" t="s">
        <v>51</v>
      </c>
      <c r="E24" s="62">
        <v>1</v>
      </c>
      <c r="F24" s="58"/>
      <c r="G24" s="58">
        <f t="shared" si="2"/>
        <v>0</v>
      </c>
      <c r="H24" s="63">
        <f t="shared" si="3"/>
        <v>0</v>
      </c>
    </row>
    <row r="25" spans="1:11">
      <c r="A25" s="59" t="s">
        <v>180</v>
      </c>
      <c r="B25" s="64">
        <v>65001528</v>
      </c>
      <c r="C25" s="18" t="s">
        <v>183</v>
      </c>
      <c r="D25" s="61" t="s">
        <v>51</v>
      </c>
      <c r="E25" s="62">
        <v>1</v>
      </c>
      <c r="F25" s="58"/>
      <c r="G25" s="58">
        <f t="shared" si="2"/>
        <v>0</v>
      </c>
      <c r="H25" s="63">
        <f t="shared" si="3"/>
        <v>0</v>
      </c>
    </row>
    <row r="26" spans="1:11">
      <c r="A26" s="59" t="s">
        <v>181</v>
      </c>
      <c r="B26" s="64">
        <v>65001529</v>
      </c>
      <c r="C26" s="18" t="s">
        <v>184</v>
      </c>
      <c r="D26" s="61" t="s">
        <v>51</v>
      </c>
      <c r="E26" s="62">
        <v>1</v>
      </c>
      <c r="F26" s="58"/>
      <c r="G26" s="58">
        <f t="shared" si="2"/>
        <v>0</v>
      </c>
      <c r="H26" s="63">
        <f t="shared" si="1"/>
        <v>0</v>
      </c>
    </row>
    <row r="27" spans="1:11">
      <c r="A27" s="11" t="s">
        <v>153</v>
      </c>
      <c r="B27" s="40"/>
      <c r="C27" s="13" t="s">
        <v>110</v>
      </c>
      <c r="D27" s="56"/>
      <c r="E27" s="14"/>
      <c r="F27" s="14"/>
      <c r="G27" s="14">
        <f t="shared" si="0"/>
        <v>0</v>
      </c>
      <c r="H27" s="15">
        <f>SUM(H28:H29)</f>
        <v>0</v>
      </c>
    </row>
    <row r="28" spans="1:11">
      <c r="A28" s="59" t="s">
        <v>154</v>
      </c>
      <c r="B28" s="64">
        <v>65001530</v>
      </c>
      <c r="C28" s="18" t="s">
        <v>75</v>
      </c>
      <c r="D28" s="61" t="s">
        <v>41</v>
      </c>
      <c r="E28" s="62">
        <v>0.5</v>
      </c>
      <c r="F28" s="58"/>
      <c r="G28" s="58">
        <f t="shared" si="2"/>
        <v>0</v>
      </c>
      <c r="H28" s="63">
        <f t="shared" si="1"/>
        <v>0</v>
      </c>
    </row>
    <row r="29" spans="1:11">
      <c r="A29" s="59" t="s">
        <v>158</v>
      </c>
      <c r="B29" s="64">
        <v>65001534</v>
      </c>
      <c r="C29" s="18" t="s">
        <v>76</v>
      </c>
      <c r="D29" s="61" t="s">
        <v>41</v>
      </c>
      <c r="E29" s="62">
        <v>0.5</v>
      </c>
      <c r="F29" s="58"/>
      <c r="G29" s="58">
        <f t="shared" si="2"/>
        <v>0</v>
      </c>
      <c r="H29" s="63">
        <f t="shared" si="1"/>
        <v>0</v>
      </c>
    </row>
    <row r="30" spans="1:11">
      <c r="A30" s="11" t="s">
        <v>155</v>
      </c>
      <c r="B30" s="40"/>
      <c r="C30" s="13" t="s">
        <v>129</v>
      </c>
      <c r="D30" s="56"/>
      <c r="E30" s="14"/>
      <c r="F30" s="14"/>
      <c r="G30" s="14">
        <f t="shared" si="0"/>
        <v>0</v>
      </c>
      <c r="H30" s="15">
        <f>SUM(H31:H47)</f>
        <v>0</v>
      </c>
    </row>
    <row r="31" spans="1:11">
      <c r="A31" s="70" t="s">
        <v>156</v>
      </c>
      <c r="B31" s="71">
        <v>65001550</v>
      </c>
      <c r="C31" s="72" t="s">
        <v>111</v>
      </c>
      <c r="D31" s="73" t="s">
        <v>51</v>
      </c>
      <c r="E31" s="67">
        <v>1</v>
      </c>
      <c r="F31" s="58"/>
      <c r="G31" s="58">
        <f t="shared" si="2"/>
        <v>0</v>
      </c>
      <c r="H31" s="63">
        <f t="shared" si="1"/>
        <v>0</v>
      </c>
      <c r="I31" s="55"/>
      <c r="J31" s="190"/>
      <c r="K31" s="193"/>
    </row>
    <row r="32" spans="1:11" ht="22.8">
      <c r="A32" s="70" t="s">
        <v>159</v>
      </c>
      <c r="B32" s="71">
        <v>65001558</v>
      </c>
      <c r="C32" s="72" t="s">
        <v>112</v>
      </c>
      <c r="D32" s="73" t="s">
        <v>51</v>
      </c>
      <c r="E32" s="67">
        <v>1</v>
      </c>
      <c r="F32" s="58"/>
      <c r="G32" s="58">
        <f t="shared" si="2"/>
        <v>0</v>
      </c>
      <c r="H32" s="63">
        <f t="shared" si="1"/>
        <v>0</v>
      </c>
    </row>
    <row r="33" spans="1:8" ht="16.5" customHeight="1">
      <c r="A33" s="70" t="s">
        <v>160</v>
      </c>
      <c r="B33" s="71">
        <v>65001560</v>
      </c>
      <c r="C33" s="74" t="s">
        <v>113</v>
      </c>
      <c r="D33" s="73" t="s">
        <v>51</v>
      </c>
      <c r="E33" s="67">
        <v>1</v>
      </c>
      <c r="F33" s="58"/>
      <c r="G33" s="58">
        <f t="shared" si="2"/>
        <v>0</v>
      </c>
      <c r="H33" s="63">
        <f t="shared" si="1"/>
        <v>0</v>
      </c>
    </row>
    <row r="34" spans="1:8" ht="18.75" customHeight="1">
      <c r="A34" s="70" t="s">
        <v>161</v>
      </c>
      <c r="B34" s="71">
        <v>65001563</v>
      </c>
      <c r="C34" s="74" t="s">
        <v>114</v>
      </c>
      <c r="D34" s="73" t="s">
        <v>51</v>
      </c>
      <c r="E34" s="67">
        <v>1</v>
      </c>
      <c r="F34" s="58"/>
      <c r="G34" s="58">
        <f t="shared" si="2"/>
        <v>0</v>
      </c>
      <c r="H34" s="63">
        <f t="shared" si="1"/>
        <v>0</v>
      </c>
    </row>
    <row r="35" spans="1:8" ht="27" customHeight="1">
      <c r="A35" s="70" t="s">
        <v>162</v>
      </c>
      <c r="B35" s="71">
        <v>65001564</v>
      </c>
      <c r="C35" s="72" t="s">
        <v>115</v>
      </c>
      <c r="D35" s="73" t="s">
        <v>51</v>
      </c>
      <c r="E35" s="67">
        <v>1</v>
      </c>
      <c r="F35" s="58"/>
      <c r="G35" s="58">
        <f t="shared" si="2"/>
        <v>0</v>
      </c>
      <c r="H35" s="63">
        <f t="shared" si="1"/>
        <v>0</v>
      </c>
    </row>
    <row r="36" spans="1:8" ht="22.8">
      <c r="A36" s="70" t="s">
        <v>163</v>
      </c>
      <c r="B36" s="71">
        <v>65001567</v>
      </c>
      <c r="C36" s="72" t="s">
        <v>116</v>
      </c>
      <c r="D36" s="73" t="s">
        <v>51</v>
      </c>
      <c r="E36" s="67">
        <v>1</v>
      </c>
      <c r="F36" s="58"/>
      <c r="G36" s="58">
        <f t="shared" si="2"/>
        <v>0</v>
      </c>
      <c r="H36" s="63">
        <f t="shared" si="1"/>
        <v>0</v>
      </c>
    </row>
    <row r="37" spans="1:8" ht="34.200000000000003">
      <c r="A37" s="70" t="s">
        <v>164</v>
      </c>
      <c r="B37" s="71">
        <v>65001556</v>
      </c>
      <c r="C37" s="72" t="s">
        <v>118</v>
      </c>
      <c r="D37" s="73" t="s">
        <v>51</v>
      </c>
      <c r="E37" s="67">
        <v>1</v>
      </c>
      <c r="F37" s="58"/>
      <c r="G37" s="58">
        <f t="shared" si="2"/>
        <v>0</v>
      </c>
      <c r="H37" s="63">
        <f t="shared" si="1"/>
        <v>0</v>
      </c>
    </row>
    <row r="38" spans="1:8" ht="22.8">
      <c r="A38" s="70" t="s">
        <v>165</v>
      </c>
      <c r="B38" s="71">
        <v>65001552</v>
      </c>
      <c r="C38" s="72" t="s">
        <v>119</v>
      </c>
      <c r="D38" s="73" t="s">
        <v>51</v>
      </c>
      <c r="E38" s="67">
        <v>1</v>
      </c>
      <c r="F38" s="58"/>
      <c r="G38" s="58">
        <f t="shared" si="2"/>
        <v>0</v>
      </c>
      <c r="H38" s="63">
        <f t="shared" si="1"/>
        <v>0</v>
      </c>
    </row>
    <row r="39" spans="1:8" ht="34.200000000000003">
      <c r="A39" s="70" t="s">
        <v>166</v>
      </c>
      <c r="B39" s="71">
        <v>65001555</v>
      </c>
      <c r="C39" s="72" t="s">
        <v>120</v>
      </c>
      <c r="D39" s="73" t="s">
        <v>51</v>
      </c>
      <c r="E39" s="67">
        <v>1</v>
      </c>
      <c r="F39" s="58"/>
      <c r="G39" s="58">
        <f t="shared" si="2"/>
        <v>0</v>
      </c>
      <c r="H39" s="63">
        <f t="shared" si="1"/>
        <v>0</v>
      </c>
    </row>
    <row r="40" spans="1:8" ht="34.200000000000003">
      <c r="A40" s="70" t="s">
        <v>167</v>
      </c>
      <c r="B40" s="71">
        <v>65001554</v>
      </c>
      <c r="C40" s="72" t="s">
        <v>121</v>
      </c>
      <c r="D40" s="73" t="s">
        <v>51</v>
      </c>
      <c r="E40" s="67">
        <v>1</v>
      </c>
      <c r="F40" s="58"/>
      <c r="G40" s="58">
        <f t="shared" si="2"/>
        <v>0</v>
      </c>
      <c r="H40" s="63">
        <f t="shared" si="1"/>
        <v>0</v>
      </c>
    </row>
    <row r="41" spans="1:8" ht="34.200000000000003">
      <c r="A41" s="70" t="s">
        <v>168</v>
      </c>
      <c r="B41" s="71">
        <v>65001569</v>
      </c>
      <c r="C41" s="72" t="s">
        <v>117</v>
      </c>
      <c r="D41" s="73" t="s">
        <v>51</v>
      </c>
      <c r="E41" s="67">
        <v>1</v>
      </c>
      <c r="F41" s="58"/>
      <c r="G41" s="58">
        <f t="shared" si="2"/>
        <v>0</v>
      </c>
      <c r="H41" s="63">
        <f t="shared" si="1"/>
        <v>0</v>
      </c>
    </row>
    <row r="42" spans="1:8" ht="26.25" customHeight="1">
      <c r="A42" s="70" t="s">
        <v>169</v>
      </c>
      <c r="B42" s="71">
        <v>65001535</v>
      </c>
      <c r="C42" s="74" t="s">
        <v>122</v>
      </c>
      <c r="D42" s="73" t="s">
        <v>51</v>
      </c>
      <c r="E42" s="67">
        <v>1</v>
      </c>
      <c r="F42" s="58"/>
      <c r="G42" s="58">
        <f t="shared" si="2"/>
        <v>0</v>
      </c>
      <c r="H42" s="63">
        <f t="shared" si="1"/>
        <v>0</v>
      </c>
    </row>
    <row r="43" spans="1:8" ht="26.25" customHeight="1">
      <c r="A43" s="70" t="s">
        <v>170</v>
      </c>
      <c r="B43" s="71">
        <v>65001537</v>
      </c>
      <c r="C43" s="72" t="s">
        <v>123</v>
      </c>
      <c r="D43" s="73" t="s">
        <v>51</v>
      </c>
      <c r="E43" s="67">
        <v>1</v>
      </c>
      <c r="F43" s="58"/>
      <c r="G43" s="58">
        <f t="shared" si="2"/>
        <v>0</v>
      </c>
      <c r="H43" s="63">
        <f t="shared" si="1"/>
        <v>0</v>
      </c>
    </row>
    <row r="44" spans="1:8" ht="22.8">
      <c r="A44" s="70" t="s">
        <v>171</v>
      </c>
      <c r="B44" s="71">
        <v>65001540</v>
      </c>
      <c r="C44" s="18" t="s">
        <v>124</v>
      </c>
      <c r="D44" s="73" t="s">
        <v>51</v>
      </c>
      <c r="E44" s="67">
        <v>1</v>
      </c>
      <c r="F44" s="58"/>
      <c r="G44" s="58">
        <f t="shared" si="2"/>
        <v>0</v>
      </c>
      <c r="H44" s="63">
        <f t="shared" si="1"/>
        <v>0</v>
      </c>
    </row>
    <row r="45" spans="1:8" ht="22.8">
      <c r="A45" s="70" t="s">
        <v>172</v>
      </c>
      <c r="B45" s="71">
        <v>65001541</v>
      </c>
      <c r="C45" s="18" t="s">
        <v>125</v>
      </c>
      <c r="D45" s="73" t="s">
        <v>51</v>
      </c>
      <c r="E45" s="67">
        <v>1</v>
      </c>
      <c r="F45" s="58"/>
      <c r="G45" s="58">
        <f t="shared" si="2"/>
        <v>0</v>
      </c>
      <c r="H45" s="63">
        <f t="shared" si="1"/>
        <v>0</v>
      </c>
    </row>
    <row r="46" spans="1:8" ht="22.8">
      <c r="A46" s="70" t="s">
        <v>173</v>
      </c>
      <c r="B46" s="71">
        <v>65001544</v>
      </c>
      <c r="C46" s="18" t="s">
        <v>126</v>
      </c>
      <c r="D46" s="73" t="s">
        <v>51</v>
      </c>
      <c r="E46" s="67">
        <v>1</v>
      </c>
      <c r="F46" s="58"/>
      <c r="G46" s="58">
        <f t="shared" si="2"/>
        <v>0</v>
      </c>
      <c r="H46" s="63">
        <f t="shared" si="1"/>
        <v>0</v>
      </c>
    </row>
    <row r="47" spans="1:8" ht="22.8">
      <c r="A47" s="70" t="s">
        <v>174</v>
      </c>
      <c r="B47" s="71">
        <v>65001546</v>
      </c>
      <c r="C47" s="18" t="s">
        <v>127</v>
      </c>
      <c r="D47" s="73" t="s">
        <v>51</v>
      </c>
      <c r="E47" s="67">
        <v>1</v>
      </c>
      <c r="F47" s="58"/>
      <c r="G47" s="58">
        <f t="shared" si="2"/>
        <v>0</v>
      </c>
      <c r="H47" s="63">
        <f t="shared" si="1"/>
        <v>0</v>
      </c>
    </row>
    <row r="48" spans="1:8">
      <c r="A48" s="85">
        <v>3</v>
      </c>
      <c r="B48" s="93"/>
      <c r="C48" s="92" t="s">
        <v>35</v>
      </c>
      <c r="D48" s="94"/>
      <c r="E48" s="90"/>
      <c r="F48" s="90"/>
      <c r="G48" s="90">
        <f t="shared" si="0"/>
        <v>0</v>
      </c>
      <c r="H48" s="91">
        <f>SUM(H49)</f>
        <v>0</v>
      </c>
    </row>
    <row r="49" spans="1:8" ht="22.2" customHeight="1">
      <c r="A49" s="59" t="s">
        <v>8</v>
      </c>
      <c r="B49" s="75">
        <v>65001512</v>
      </c>
      <c r="C49" s="18" t="s">
        <v>85</v>
      </c>
      <c r="D49" s="61" t="s">
        <v>51</v>
      </c>
      <c r="E49" s="62">
        <v>1</v>
      </c>
      <c r="F49" s="58"/>
      <c r="G49" s="58">
        <f t="shared" si="2"/>
        <v>0</v>
      </c>
      <c r="H49" s="63">
        <f t="shared" si="1"/>
        <v>0</v>
      </c>
    </row>
    <row r="50" spans="1:8" ht="28.5" customHeight="1">
      <c r="A50" s="95">
        <v>4</v>
      </c>
      <c r="B50" s="96"/>
      <c r="C50" s="97" t="s">
        <v>136</v>
      </c>
      <c r="D50" s="98"/>
      <c r="E50" s="99"/>
      <c r="F50" s="90"/>
      <c r="G50" s="90">
        <f t="shared" si="0"/>
        <v>0</v>
      </c>
      <c r="H50" s="91">
        <f>SUM(H51:H57)</f>
        <v>0</v>
      </c>
    </row>
    <row r="51" spans="1:8" ht="17.25" customHeight="1">
      <c r="A51" s="76" t="s">
        <v>97</v>
      </c>
      <c r="B51" s="77">
        <v>65002795</v>
      </c>
      <c r="C51" s="78" t="s">
        <v>132</v>
      </c>
      <c r="D51" s="73" t="s">
        <v>51</v>
      </c>
      <c r="E51" s="62">
        <v>25</v>
      </c>
      <c r="F51" s="58"/>
      <c r="G51" s="58">
        <f t="shared" si="2"/>
        <v>0</v>
      </c>
      <c r="H51" s="63">
        <f t="shared" ref="H51:H57" si="4">ROUND((G51*E51),2)</f>
        <v>0</v>
      </c>
    </row>
    <row r="52" spans="1:8" ht="49.5" customHeight="1">
      <c r="A52" s="76" t="s">
        <v>131</v>
      </c>
      <c r="B52" s="77">
        <v>65003736</v>
      </c>
      <c r="C52" s="78" t="s">
        <v>134</v>
      </c>
      <c r="D52" s="73" t="s">
        <v>51</v>
      </c>
      <c r="E52" s="62">
        <v>4</v>
      </c>
      <c r="F52" s="58"/>
      <c r="G52" s="58">
        <f t="shared" si="2"/>
        <v>0</v>
      </c>
      <c r="H52" s="63">
        <f t="shared" si="4"/>
        <v>0</v>
      </c>
    </row>
    <row r="53" spans="1:8" ht="27.75" customHeight="1">
      <c r="A53" s="76" t="s">
        <v>175</v>
      </c>
      <c r="B53" s="77">
        <v>65003662</v>
      </c>
      <c r="C53" s="78" t="s">
        <v>133</v>
      </c>
      <c r="D53" s="73" t="s">
        <v>51</v>
      </c>
      <c r="E53" s="62">
        <v>4</v>
      </c>
      <c r="F53" s="58"/>
      <c r="G53" s="58">
        <f t="shared" si="2"/>
        <v>0</v>
      </c>
      <c r="H53" s="63">
        <f t="shared" si="4"/>
        <v>0</v>
      </c>
    </row>
    <row r="54" spans="1:8" ht="28.5" customHeight="1">
      <c r="A54" s="76" t="s">
        <v>176</v>
      </c>
      <c r="B54" s="77">
        <v>65002798</v>
      </c>
      <c r="C54" s="78" t="s">
        <v>135</v>
      </c>
      <c r="D54" s="73" t="s">
        <v>51</v>
      </c>
      <c r="E54" s="62">
        <v>2</v>
      </c>
      <c r="F54" s="58"/>
      <c r="G54" s="58">
        <f t="shared" si="2"/>
        <v>0</v>
      </c>
      <c r="H54" s="63">
        <f t="shared" si="4"/>
        <v>0</v>
      </c>
    </row>
    <row r="55" spans="1:8" ht="40.5" customHeight="1">
      <c r="A55" s="76" t="s">
        <v>177</v>
      </c>
      <c r="B55" s="77">
        <v>65003738</v>
      </c>
      <c r="C55" s="78" t="s">
        <v>137</v>
      </c>
      <c r="D55" s="73" t="s">
        <v>51</v>
      </c>
      <c r="E55" s="62">
        <v>2</v>
      </c>
      <c r="F55" s="58"/>
      <c r="G55" s="58">
        <f t="shared" si="2"/>
        <v>0</v>
      </c>
      <c r="H55" s="63">
        <f t="shared" si="4"/>
        <v>0</v>
      </c>
    </row>
    <row r="56" spans="1:8" ht="27" customHeight="1">
      <c r="A56" s="76" t="s">
        <v>178</v>
      </c>
      <c r="B56" s="77">
        <v>65003663</v>
      </c>
      <c r="C56" s="78" t="s">
        <v>138</v>
      </c>
      <c r="D56" s="73" t="s">
        <v>51</v>
      </c>
      <c r="E56" s="62">
        <v>1</v>
      </c>
      <c r="F56" s="58"/>
      <c r="G56" s="58">
        <f t="shared" si="2"/>
        <v>0</v>
      </c>
      <c r="H56" s="63">
        <f t="shared" si="4"/>
        <v>0</v>
      </c>
    </row>
    <row r="57" spans="1:8" ht="27.75" customHeight="1" thickBot="1">
      <c r="A57" s="76" t="s">
        <v>179</v>
      </c>
      <c r="B57" s="77">
        <v>65002788</v>
      </c>
      <c r="C57" s="78" t="s">
        <v>139</v>
      </c>
      <c r="D57" s="73" t="s">
        <v>51</v>
      </c>
      <c r="E57" s="62">
        <v>1</v>
      </c>
      <c r="F57" s="58"/>
      <c r="G57" s="58">
        <f t="shared" si="2"/>
        <v>0</v>
      </c>
      <c r="H57" s="63">
        <f t="shared" si="4"/>
        <v>0</v>
      </c>
    </row>
    <row r="58" spans="1:8" s="31" customFormat="1" ht="13.8" thickBot="1">
      <c r="A58" s="100"/>
      <c r="B58" s="101"/>
      <c r="C58" s="101" t="s">
        <v>36</v>
      </c>
      <c r="D58" s="101"/>
      <c r="E58" s="101"/>
      <c r="F58" s="102"/>
      <c r="G58" s="102">
        <f>ROUND((F58*1.25),2)</f>
        <v>0</v>
      </c>
      <c r="H58" s="103">
        <f>H11+H13+H48+H50</f>
        <v>0</v>
      </c>
    </row>
    <row r="59" spans="1:8" s="31" customFormat="1">
      <c r="A59" s="198"/>
      <c r="B59" s="199"/>
      <c r="C59" s="199"/>
      <c r="D59" s="199"/>
      <c r="E59" s="199"/>
      <c r="F59" s="199"/>
      <c r="G59" s="199"/>
      <c r="H59" s="200"/>
    </row>
    <row r="60" spans="1:8" s="31" customFormat="1">
      <c r="A60" s="177"/>
      <c r="B60" s="178"/>
      <c r="C60" s="178"/>
      <c r="D60" s="178"/>
      <c r="E60" s="178"/>
      <c r="F60" s="178"/>
      <c r="G60" s="178"/>
      <c r="H60" s="179"/>
    </row>
    <row r="61" spans="1:8" s="31" customFormat="1">
      <c r="A61" s="177"/>
      <c r="B61" s="178"/>
      <c r="C61" s="178"/>
      <c r="D61" s="178"/>
      <c r="E61" s="178"/>
      <c r="F61" s="178"/>
      <c r="G61" s="178"/>
      <c r="H61" s="179"/>
    </row>
    <row r="62" spans="1:8" s="31" customFormat="1">
      <c r="A62" s="189" t="s">
        <v>100</v>
      </c>
      <c r="B62" s="190"/>
      <c r="C62" s="190"/>
      <c r="D62" s="190"/>
      <c r="E62" s="190"/>
      <c r="F62" s="190"/>
      <c r="G62" s="190"/>
      <c r="H62" s="191"/>
    </row>
    <row r="63" spans="1:8" ht="18" customHeight="1">
      <c r="A63" s="189" t="s">
        <v>101</v>
      </c>
      <c r="B63" s="190"/>
      <c r="C63" s="190"/>
      <c r="D63" s="190"/>
      <c r="E63" s="190"/>
      <c r="F63" s="190"/>
      <c r="G63" s="190"/>
      <c r="H63" s="191"/>
    </row>
    <row r="64" spans="1:8">
      <c r="A64" s="192"/>
      <c r="B64" s="193"/>
      <c r="C64" s="193"/>
      <c r="D64" s="193"/>
      <c r="E64" s="193"/>
      <c r="F64" s="193"/>
      <c r="G64" s="193"/>
      <c r="H64" s="194"/>
    </row>
    <row r="65" spans="1:8">
      <c r="A65" s="192"/>
      <c r="B65" s="193"/>
      <c r="C65" s="193"/>
      <c r="D65" s="193"/>
      <c r="E65" s="193"/>
      <c r="F65" s="193"/>
      <c r="G65" s="193"/>
      <c r="H65" s="194"/>
    </row>
    <row r="66" spans="1:8">
      <c r="A66" s="195"/>
      <c r="B66" s="196"/>
      <c r="C66" s="196"/>
      <c r="D66" s="196"/>
      <c r="E66" s="196"/>
      <c r="F66" s="196"/>
      <c r="G66" s="196"/>
      <c r="H66" s="197"/>
    </row>
    <row r="67" spans="1:8" ht="18" customHeight="1">
      <c r="A67" s="189" t="s">
        <v>102</v>
      </c>
      <c r="B67" s="190"/>
      <c r="C67" s="190"/>
      <c r="D67" s="190"/>
      <c r="E67" s="190"/>
      <c r="F67" s="190"/>
      <c r="G67" s="190"/>
      <c r="H67" s="191"/>
    </row>
    <row r="68" spans="1:8" ht="18" customHeight="1">
      <c r="A68" s="189" t="s">
        <v>94</v>
      </c>
      <c r="B68" s="190"/>
      <c r="C68" s="190"/>
      <c r="D68" s="190"/>
      <c r="E68" s="190"/>
      <c r="F68" s="190"/>
      <c r="G68" s="190"/>
      <c r="H68" s="191"/>
    </row>
    <row r="69" spans="1:8" ht="18" customHeight="1" thickBot="1">
      <c r="A69" s="174"/>
      <c r="B69" s="175"/>
      <c r="C69" s="175"/>
      <c r="D69" s="175"/>
      <c r="E69" s="175"/>
      <c r="F69" s="175"/>
      <c r="G69" s="175"/>
      <c r="H69" s="176"/>
    </row>
    <row r="70" spans="1:8" ht="31.5" customHeight="1"/>
    <row r="71" spans="1:8" ht="30.75" customHeight="1"/>
    <row r="72" spans="1:8" ht="18" customHeight="1"/>
    <row r="75" spans="1:8" ht="18" customHeight="1"/>
    <row r="79" spans="1:8" ht="18" customHeight="1"/>
    <row r="80" spans="1:8" ht="18" customHeight="1"/>
    <row r="81" ht="14.25" customHeight="1"/>
    <row r="82" ht="11.25" customHeight="1"/>
    <row r="83" ht="11.25" customHeight="1"/>
    <row r="87" ht="11.25" customHeight="1"/>
    <row r="89" ht="4.5" customHeight="1"/>
  </sheetData>
  <mergeCells count="21">
    <mergeCell ref="A4:D4"/>
    <mergeCell ref="A5:D5"/>
    <mergeCell ref="E5:H5"/>
    <mergeCell ref="A6:D6"/>
    <mergeCell ref="A1:H1"/>
    <mergeCell ref="A2:E2"/>
    <mergeCell ref="F2:H2"/>
    <mergeCell ref="A3:E3"/>
    <mergeCell ref="F3:H3"/>
    <mergeCell ref="J31:K31"/>
    <mergeCell ref="A59:H59"/>
    <mergeCell ref="A67:H67"/>
    <mergeCell ref="A68:H68"/>
    <mergeCell ref="A69:H69"/>
    <mergeCell ref="A61:H61"/>
    <mergeCell ref="A62:H62"/>
    <mergeCell ref="A63:H63"/>
    <mergeCell ref="A64:H64"/>
    <mergeCell ref="A65:H65"/>
    <mergeCell ref="A66:H66"/>
    <mergeCell ref="A60:H60"/>
  </mergeCells>
  <printOptions horizontalCentered="1"/>
  <pageMargins left="0.78740157480314965" right="0.19685039370078741" top="0.19685039370078741" bottom="0.19685039370078741" header="0" footer="0"/>
  <pageSetup paperSize="9" scale="6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Zeros="0" zoomScaleSheetLayoutView="100" workbookViewId="0">
      <selection activeCell="C26" sqref="C26"/>
    </sheetView>
  </sheetViews>
  <sheetFormatPr defaultColWidth="9.109375" defaultRowHeight="13.2"/>
  <cols>
    <col min="1" max="1" width="7.88671875" style="30" customWidth="1"/>
    <col min="2" max="2" width="10.5546875" style="30" customWidth="1"/>
    <col min="3" max="3" width="60.44140625" style="30" customWidth="1"/>
    <col min="4" max="4" width="12.88671875" style="30" customWidth="1"/>
    <col min="5" max="5" width="12" style="30" customWidth="1"/>
    <col min="6" max="6" width="12.33203125" style="30" customWidth="1"/>
    <col min="7" max="7" width="14.33203125" style="30" customWidth="1"/>
    <col min="8" max="16384" width="9.109375" style="30"/>
  </cols>
  <sheetData>
    <row r="1" spans="1:7" ht="20.100000000000001" customHeight="1" thickBot="1">
      <c r="A1" s="201" t="s">
        <v>3</v>
      </c>
      <c r="B1" s="202"/>
      <c r="C1" s="202"/>
      <c r="D1" s="202"/>
      <c r="E1" s="202"/>
      <c r="F1" s="202"/>
      <c r="G1" s="203"/>
    </row>
    <row r="2" spans="1:7" ht="20.100000000000001" customHeight="1">
      <c r="A2" s="204" t="s">
        <v>103</v>
      </c>
      <c r="B2" s="205"/>
      <c r="C2" s="205"/>
      <c r="D2" s="206"/>
      <c r="E2" s="207" t="s">
        <v>9</v>
      </c>
      <c r="F2" s="208"/>
      <c r="G2" s="209"/>
    </row>
    <row r="3" spans="1:7" ht="20.100000000000001" customHeight="1">
      <c r="A3" s="180" t="s">
        <v>26</v>
      </c>
      <c r="B3" s="181"/>
      <c r="C3" s="181"/>
      <c r="D3" s="182"/>
      <c r="E3" s="210" t="s">
        <v>106</v>
      </c>
      <c r="F3" s="211"/>
      <c r="G3" s="212"/>
    </row>
    <row r="4" spans="1:7" ht="20.100000000000001" customHeight="1">
      <c r="A4" s="296" t="s">
        <v>104</v>
      </c>
      <c r="B4" s="184"/>
      <c r="C4" s="184"/>
      <c r="D4" s="48"/>
      <c r="E4" s="48"/>
      <c r="F4" s="48"/>
      <c r="G4" s="47"/>
    </row>
    <row r="5" spans="1:7" ht="20.100000000000001" customHeight="1">
      <c r="A5" s="180" t="s">
        <v>105</v>
      </c>
      <c r="B5" s="181"/>
      <c r="C5" s="181"/>
      <c r="D5" s="183" t="s">
        <v>40</v>
      </c>
      <c r="E5" s="184"/>
      <c r="F5" s="184"/>
      <c r="G5" s="185"/>
    </row>
    <row r="6" spans="1:7" ht="20.100000000000001" customHeight="1" thickBot="1">
      <c r="A6" s="186" t="s">
        <v>39</v>
      </c>
      <c r="B6" s="187"/>
      <c r="C6" s="187"/>
      <c r="D6" s="27"/>
      <c r="E6" s="28"/>
      <c r="F6" s="1" t="s">
        <v>4</v>
      </c>
      <c r="G6" s="2">
        <v>0.31330000000000002</v>
      </c>
    </row>
    <row r="7" spans="1:7" ht="37.5" customHeight="1" thickBot="1">
      <c r="A7" s="3" t="s">
        <v>0</v>
      </c>
      <c r="B7" s="3" t="s">
        <v>28</v>
      </c>
      <c r="C7" s="3" t="s">
        <v>27</v>
      </c>
      <c r="D7" s="3" t="s">
        <v>1</v>
      </c>
      <c r="E7" s="287" t="s">
        <v>99</v>
      </c>
      <c r="F7" s="288"/>
      <c r="G7" s="289"/>
    </row>
    <row r="8" spans="1:7">
      <c r="A8" s="4">
        <v>1</v>
      </c>
      <c r="B8" s="5"/>
      <c r="C8" s="5" t="s">
        <v>30</v>
      </c>
      <c r="D8" s="6"/>
      <c r="E8" s="293"/>
      <c r="F8" s="294"/>
      <c r="G8" s="295"/>
    </row>
    <row r="9" spans="1:7" ht="22.8">
      <c r="A9" s="7" t="s">
        <v>5</v>
      </c>
      <c r="B9" s="8" t="s">
        <v>60</v>
      </c>
      <c r="C9" s="9" t="s">
        <v>59</v>
      </c>
      <c r="D9" s="37">
        <v>1</v>
      </c>
      <c r="E9" s="290"/>
      <c r="F9" s="291"/>
      <c r="G9" s="292"/>
    </row>
    <row r="10" spans="1:7">
      <c r="A10" s="11">
        <v>2</v>
      </c>
      <c r="B10" s="12"/>
      <c r="C10" s="13" t="s">
        <v>31</v>
      </c>
      <c r="D10" s="44"/>
      <c r="E10" s="290"/>
      <c r="F10" s="291"/>
      <c r="G10" s="292"/>
    </row>
    <row r="11" spans="1:7" ht="16.5" customHeight="1">
      <c r="A11" s="11" t="s">
        <v>6</v>
      </c>
      <c r="B11" s="43"/>
      <c r="C11" s="13" t="s">
        <v>32</v>
      </c>
      <c r="D11" s="44"/>
      <c r="E11" s="290"/>
      <c r="F11" s="291"/>
      <c r="G11" s="292"/>
    </row>
    <row r="12" spans="1:7" ht="12" customHeight="1">
      <c r="A12" s="32" t="s">
        <v>12</v>
      </c>
      <c r="B12" s="33">
        <v>65003710</v>
      </c>
      <c r="C12" s="34" t="s">
        <v>61</v>
      </c>
      <c r="D12" s="38">
        <v>922</v>
      </c>
      <c r="E12" s="290"/>
      <c r="F12" s="291"/>
      <c r="G12" s="292"/>
    </row>
    <row r="13" spans="1:7" ht="26.4">
      <c r="A13" s="32" t="s">
        <v>13</v>
      </c>
      <c r="B13" s="33">
        <v>65001153</v>
      </c>
      <c r="C13" s="34" t="s">
        <v>62</v>
      </c>
      <c r="D13" s="38">
        <v>1</v>
      </c>
      <c r="E13" s="290"/>
      <c r="F13" s="291"/>
      <c r="G13" s="292"/>
    </row>
    <row r="14" spans="1:7" ht="26.4">
      <c r="A14" s="32" t="s">
        <v>25</v>
      </c>
      <c r="B14" s="33">
        <v>65001154</v>
      </c>
      <c r="C14" s="34" t="s">
        <v>63</v>
      </c>
      <c r="D14" s="38">
        <v>0.3</v>
      </c>
      <c r="E14" s="290"/>
      <c r="F14" s="291"/>
      <c r="G14" s="292"/>
    </row>
    <row r="15" spans="1:7" ht="39.6">
      <c r="A15" s="32" t="s">
        <v>42</v>
      </c>
      <c r="B15" s="33">
        <v>650003719</v>
      </c>
      <c r="C15" s="46" t="s">
        <v>90</v>
      </c>
      <c r="D15" s="38">
        <v>5</v>
      </c>
      <c r="E15" s="290"/>
      <c r="F15" s="291"/>
      <c r="G15" s="292"/>
    </row>
    <row r="16" spans="1:7" ht="26.4">
      <c r="A16" s="32" t="s">
        <v>43</v>
      </c>
      <c r="B16" s="33">
        <v>65003720</v>
      </c>
      <c r="C16" s="34" t="s">
        <v>64</v>
      </c>
      <c r="D16" s="38">
        <v>7</v>
      </c>
      <c r="E16" s="290"/>
      <c r="F16" s="291"/>
      <c r="G16" s="292"/>
    </row>
    <row r="17" spans="1:7">
      <c r="A17" s="11" t="s">
        <v>7</v>
      </c>
      <c r="B17" s="19"/>
      <c r="C17" s="13" t="s">
        <v>33</v>
      </c>
      <c r="D17" s="14"/>
      <c r="E17" s="290"/>
      <c r="F17" s="291"/>
      <c r="G17" s="292"/>
    </row>
    <row r="18" spans="1:7">
      <c r="A18" s="7" t="s">
        <v>14</v>
      </c>
      <c r="B18" s="16">
        <v>65001207</v>
      </c>
      <c r="C18" s="9" t="s">
        <v>65</v>
      </c>
      <c r="D18" s="39">
        <v>1</v>
      </c>
      <c r="E18" s="290"/>
      <c r="F18" s="291"/>
      <c r="G18" s="292"/>
    </row>
    <row r="19" spans="1:7" ht="22.8">
      <c r="A19" s="7" t="s">
        <v>15</v>
      </c>
      <c r="B19" s="16">
        <v>65001208</v>
      </c>
      <c r="C19" s="9" t="s">
        <v>66</v>
      </c>
      <c r="D19" s="39">
        <v>250</v>
      </c>
      <c r="E19" s="14"/>
      <c r="F19" s="14"/>
      <c r="G19" s="10"/>
    </row>
    <row r="20" spans="1:7">
      <c r="A20" s="7" t="s">
        <v>44</v>
      </c>
      <c r="B20" s="16">
        <v>65001209</v>
      </c>
      <c r="C20" s="9" t="s">
        <v>67</v>
      </c>
      <c r="D20" s="39">
        <v>10</v>
      </c>
      <c r="E20" s="14"/>
      <c r="F20" s="14"/>
      <c r="G20" s="10"/>
    </row>
    <row r="21" spans="1:7" ht="22.8">
      <c r="A21" s="7" t="s">
        <v>45</v>
      </c>
      <c r="B21" s="16">
        <v>65001210</v>
      </c>
      <c r="C21" s="9" t="s">
        <v>68</v>
      </c>
      <c r="D21" s="39">
        <v>150</v>
      </c>
      <c r="E21" s="14"/>
      <c r="F21" s="14"/>
      <c r="G21" s="10"/>
    </row>
    <row r="22" spans="1:7" ht="22.8">
      <c r="A22" s="7" t="s">
        <v>46</v>
      </c>
      <c r="B22" s="16">
        <v>65001213</v>
      </c>
      <c r="C22" s="9" t="s">
        <v>69</v>
      </c>
      <c r="D22" s="39">
        <v>35</v>
      </c>
      <c r="E22" s="14"/>
      <c r="F22" s="14"/>
      <c r="G22" s="10"/>
    </row>
    <row r="23" spans="1:7">
      <c r="A23" s="11" t="s">
        <v>37</v>
      </c>
      <c r="B23" s="45"/>
      <c r="C23" s="13" t="s">
        <v>38</v>
      </c>
      <c r="D23" s="29"/>
      <c r="E23" s="29"/>
      <c r="F23" s="14"/>
      <c r="G23" s="15"/>
    </row>
    <row r="24" spans="1:7" ht="36">
      <c r="A24" s="11" t="s">
        <v>8</v>
      </c>
      <c r="B24" s="12"/>
      <c r="C24" s="13" t="s">
        <v>58</v>
      </c>
      <c r="D24" s="14"/>
      <c r="E24" s="14"/>
      <c r="F24" s="14"/>
      <c r="G24" s="15"/>
    </row>
    <row r="25" spans="1:7">
      <c r="A25" s="49" t="s">
        <v>16</v>
      </c>
      <c r="B25" s="50">
        <v>65001515</v>
      </c>
      <c r="C25" s="51" t="s">
        <v>70</v>
      </c>
      <c r="D25" s="53">
        <v>5</v>
      </c>
      <c r="E25" s="14"/>
      <c r="F25" s="14"/>
      <c r="G25" s="17"/>
    </row>
    <row r="26" spans="1:7">
      <c r="A26" s="49" t="s">
        <v>17</v>
      </c>
      <c r="B26" s="50">
        <v>65001516</v>
      </c>
      <c r="C26" s="51" t="s">
        <v>107</v>
      </c>
      <c r="D26" s="53">
        <v>5</v>
      </c>
      <c r="E26" s="14"/>
      <c r="F26" s="14"/>
      <c r="G26" s="17"/>
    </row>
    <row r="27" spans="1:7">
      <c r="A27" s="49" t="s">
        <v>24</v>
      </c>
      <c r="B27" s="50">
        <v>65001519</v>
      </c>
      <c r="C27" s="51" t="s">
        <v>71</v>
      </c>
      <c r="D27" s="53">
        <v>5</v>
      </c>
      <c r="E27" s="14"/>
      <c r="F27" s="14"/>
      <c r="G27" s="17"/>
    </row>
    <row r="28" spans="1:7">
      <c r="A28" s="49" t="s">
        <v>48</v>
      </c>
      <c r="B28" s="50">
        <v>65001521</v>
      </c>
      <c r="C28" s="51" t="s">
        <v>72</v>
      </c>
      <c r="D28" s="53">
        <v>5</v>
      </c>
      <c r="E28" s="14"/>
      <c r="F28" s="14"/>
      <c r="G28" s="17"/>
    </row>
    <row r="29" spans="1:7">
      <c r="A29" s="41" t="s">
        <v>10</v>
      </c>
      <c r="B29" s="40"/>
      <c r="C29" s="13" t="s">
        <v>34</v>
      </c>
      <c r="D29" s="14"/>
      <c r="E29" s="14"/>
      <c r="F29" s="14"/>
      <c r="G29" s="15"/>
    </row>
    <row r="30" spans="1:7">
      <c r="A30" s="7" t="s">
        <v>18</v>
      </c>
      <c r="B30" s="16">
        <v>65003656</v>
      </c>
      <c r="C30" s="9" t="s">
        <v>73</v>
      </c>
      <c r="D30" s="39">
        <v>1</v>
      </c>
      <c r="E30" s="14"/>
      <c r="F30" s="14"/>
      <c r="G30" s="10"/>
    </row>
    <row r="31" spans="1:7">
      <c r="A31" s="7" t="s">
        <v>19</v>
      </c>
      <c r="B31" s="16">
        <v>65003657</v>
      </c>
      <c r="C31" s="9" t="s">
        <v>74</v>
      </c>
      <c r="D31" s="39">
        <v>1</v>
      </c>
      <c r="E31" s="14"/>
      <c r="F31" s="14"/>
      <c r="G31" s="10"/>
    </row>
    <row r="32" spans="1:7">
      <c r="A32" s="7" t="s">
        <v>49</v>
      </c>
      <c r="B32" s="16">
        <v>65001530</v>
      </c>
      <c r="C32" s="9" t="s">
        <v>75</v>
      </c>
      <c r="D32" s="39">
        <v>1.5</v>
      </c>
      <c r="E32" s="14"/>
      <c r="F32" s="14"/>
      <c r="G32" s="10"/>
    </row>
    <row r="33" spans="1:8">
      <c r="A33" s="7" t="s">
        <v>50</v>
      </c>
      <c r="B33" s="16">
        <v>65001534</v>
      </c>
      <c r="C33" s="9" t="s">
        <v>76</v>
      </c>
      <c r="D33" s="39">
        <v>1.5</v>
      </c>
      <c r="E33" s="14"/>
      <c r="F33" s="14"/>
      <c r="G33" s="10"/>
    </row>
    <row r="34" spans="1:8" ht="24">
      <c r="A34" s="11" t="s">
        <v>11</v>
      </c>
      <c r="B34" s="40"/>
      <c r="C34" s="13" t="s">
        <v>96</v>
      </c>
      <c r="D34" s="14"/>
      <c r="E34" s="14"/>
      <c r="F34" s="14"/>
      <c r="G34" s="15"/>
    </row>
    <row r="35" spans="1:8" ht="22.8">
      <c r="A35" s="7" t="s">
        <v>20</v>
      </c>
      <c r="B35" s="16">
        <v>65002728</v>
      </c>
      <c r="C35" s="18" t="s">
        <v>95</v>
      </c>
      <c r="D35" s="39">
        <v>1</v>
      </c>
      <c r="E35" s="14"/>
      <c r="F35" s="14"/>
      <c r="G35" s="10"/>
    </row>
    <row r="36" spans="1:8">
      <c r="A36" s="7" t="s">
        <v>21</v>
      </c>
      <c r="B36" s="16">
        <v>65002689</v>
      </c>
      <c r="C36" s="9" t="s">
        <v>77</v>
      </c>
      <c r="D36" s="39">
        <v>1</v>
      </c>
      <c r="E36" s="14"/>
      <c r="F36" s="14"/>
      <c r="G36" s="10"/>
    </row>
    <row r="37" spans="1:8" ht="20.399999999999999" customHeight="1">
      <c r="A37" s="7" t="s">
        <v>52</v>
      </c>
      <c r="B37" s="16">
        <v>65002691</v>
      </c>
      <c r="C37" s="9" t="s">
        <v>78</v>
      </c>
      <c r="D37" s="39">
        <v>1</v>
      </c>
      <c r="E37" s="14"/>
      <c r="F37" s="14"/>
      <c r="G37" s="10"/>
    </row>
    <row r="38" spans="1:8" ht="19.95" customHeight="1">
      <c r="A38" s="7" t="s">
        <v>53</v>
      </c>
      <c r="B38" s="16">
        <v>65002694</v>
      </c>
      <c r="C38" s="9" t="s">
        <v>79</v>
      </c>
      <c r="D38" s="39">
        <v>1</v>
      </c>
      <c r="E38" s="14"/>
      <c r="F38" s="14"/>
      <c r="G38" s="10"/>
    </row>
    <row r="39" spans="1:8" ht="16.2" customHeight="1">
      <c r="A39" s="7" t="s">
        <v>54</v>
      </c>
      <c r="B39" s="16">
        <v>65002695</v>
      </c>
      <c r="C39" s="9" t="s">
        <v>80</v>
      </c>
      <c r="D39" s="39">
        <v>1</v>
      </c>
      <c r="E39" s="14"/>
      <c r="F39" s="14"/>
      <c r="G39" s="10"/>
    </row>
    <row r="40" spans="1:8" ht="19.95" customHeight="1">
      <c r="A40" s="7" t="s">
        <v>55</v>
      </c>
      <c r="B40" s="16">
        <v>65002698</v>
      </c>
      <c r="C40" s="9" t="s">
        <v>81</v>
      </c>
      <c r="D40" s="39">
        <v>1</v>
      </c>
      <c r="E40" s="14"/>
      <c r="F40" s="14"/>
      <c r="G40" s="10"/>
    </row>
    <row r="41" spans="1:8">
      <c r="A41" s="7" t="s">
        <v>56</v>
      </c>
      <c r="B41" s="16">
        <v>65002700</v>
      </c>
      <c r="C41" s="9" t="s">
        <v>82</v>
      </c>
      <c r="D41" s="39">
        <v>1</v>
      </c>
      <c r="E41" s="14"/>
      <c r="F41" s="14"/>
      <c r="G41" s="10"/>
    </row>
    <row r="42" spans="1:8" ht="19.95" customHeight="1">
      <c r="A42" s="7" t="s">
        <v>57</v>
      </c>
      <c r="B42" s="16">
        <v>65002692</v>
      </c>
      <c r="C42" s="9" t="s">
        <v>83</v>
      </c>
      <c r="D42" s="39">
        <v>1</v>
      </c>
      <c r="E42" s="14"/>
      <c r="F42" s="14"/>
      <c r="G42" s="10"/>
    </row>
    <row r="43" spans="1:8">
      <c r="A43" s="42" t="s">
        <v>86</v>
      </c>
      <c r="B43" s="40"/>
      <c r="C43" s="13" t="s">
        <v>47</v>
      </c>
      <c r="D43" s="36"/>
      <c r="E43" s="14"/>
      <c r="F43" s="14"/>
      <c r="G43" s="15"/>
    </row>
    <row r="44" spans="1:8" ht="23.4" customHeight="1">
      <c r="A44" s="49" t="s">
        <v>87</v>
      </c>
      <c r="B44" s="50">
        <v>65001148</v>
      </c>
      <c r="C44" s="51" t="s">
        <v>84</v>
      </c>
      <c r="D44" s="52">
        <v>5</v>
      </c>
      <c r="E44" s="14"/>
      <c r="F44" s="14"/>
      <c r="G44" s="10"/>
    </row>
    <row r="45" spans="1:8">
      <c r="A45" s="11">
        <v>4</v>
      </c>
      <c r="B45" s="12"/>
      <c r="C45" s="13" t="s">
        <v>35</v>
      </c>
      <c r="D45" s="14"/>
      <c r="E45" s="14"/>
      <c r="F45" s="14"/>
      <c r="G45" s="15"/>
    </row>
    <row r="46" spans="1:8" ht="22.2" customHeight="1">
      <c r="A46" s="7" t="s">
        <v>97</v>
      </c>
      <c r="B46" s="35">
        <v>65001512</v>
      </c>
      <c r="C46" s="18" t="s">
        <v>85</v>
      </c>
      <c r="D46" s="39">
        <v>1</v>
      </c>
      <c r="E46" s="14"/>
      <c r="F46" s="14"/>
      <c r="G46" s="10"/>
    </row>
    <row r="47" spans="1:8">
      <c r="A47" s="4">
        <v>5</v>
      </c>
      <c r="B47" s="19"/>
      <c r="C47" s="20" t="s">
        <v>98</v>
      </c>
      <c r="D47" s="21"/>
      <c r="E47" s="14"/>
      <c r="F47" s="14"/>
      <c r="G47" s="15"/>
    </row>
    <row r="48" spans="1:8" s="31" customFormat="1" ht="34.200000000000003">
      <c r="A48" s="7" t="s">
        <v>22</v>
      </c>
      <c r="B48" s="22">
        <v>65003739</v>
      </c>
      <c r="C48" s="9" t="s">
        <v>88</v>
      </c>
      <c r="D48" s="39">
        <v>1</v>
      </c>
      <c r="E48" s="14"/>
      <c r="F48" s="14"/>
      <c r="G48" s="10"/>
      <c r="H48" s="30"/>
    </row>
    <row r="49" spans="1:8" s="31" customFormat="1" ht="23.4" thickBot="1">
      <c r="A49" s="7" t="s">
        <v>23</v>
      </c>
      <c r="B49" s="22">
        <v>65002788</v>
      </c>
      <c r="C49" s="18" t="s">
        <v>89</v>
      </c>
      <c r="D49" s="39">
        <v>1</v>
      </c>
      <c r="E49" s="14"/>
      <c r="F49" s="14"/>
      <c r="G49" s="10"/>
      <c r="H49" s="30"/>
    </row>
    <row r="50" spans="1:8" s="31" customFormat="1" ht="13.8" thickBot="1">
      <c r="A50" s="23"/>
      <c r="B50" s="24"/>
      <c r="C50" s="24" t="s">
        <v>36</v>
      </c>
      <c r="D50" s="24"/>
      <c r="E50" s="25"/>
      <c r="F50" s="25">
        <f>ROUND((E50*1.25),2)</f>
        <v>0</v>
      </c>
      <c r="G50" s="26">
        <f>G47+G45+G23+G10+G8</f>
        <v>0</v>
      </c>
    </row>
    <row r="51" spans="1:8" s="31" customFormat="1">
      <c r="A51" s="198"/>
      <c r="B51" s="199"/>
      <c r="C51" s="199"/>
      <c r="D51" s="199"/>
      <c r="E51" s="199"/>
      <c r="F51" s="199"/>
      <c r="G51" s="200"/>
    </row>
    <row r="52" spans="1:8" s="31" customFormat="1">
      <c r="A52" s="177"/>
      <c r="B52" s="178"/>
      <c r="C52" s="178"/>
      <c r="D52" s="178"/>
      <c r="E52" s="178"/>
      <c r="F52" s="178"/>
      <c r="G52" s="179"/>
    </row>
    <row r="53" spans="1:8" s="31" customFormat="1">
      <c r="A53" s="177"/>
      <c r="B53" s="178"/>
      <c r="C53" s="178"/>
      <c r="D53" s="178"/>
      <c r="E53" s="178"/>
      <c r="F53" s="178"/>
      <c r="G53" s="179"/>
    </row>
    <row r="54" spans="1:8" s="31" customFormat="1">
      <c r="A54" s="189" t="s">
        <v>91</v>
      </c>
      <c r="B54" s="190"/>
      <c r="C54" s="190"/>
      <c r="D54" s="190"/>
      <c r="E54" s="190"/>
      <c r="F54" s="190"/>
      <c r="G54" s="191"/>
    </row>
    <row r="55" spans="1:8" ht="18" customHeight="1">
      <c r="A55" s="189" t="s">
        <v>92</v>
      </c>
      <c r="B55" s="190"/>
      <c r="C55" s="190"/>
      <c r="D55" s="190"/>
      <c r="E55" s="190"/>
      <c r="F55" s="190"/>
      <c r="G55" s="191"/>
    </row>
    <row r="56" spans="1:8">
      <c r="A56" s="192"/>
      <c r="B56" s="193"/>
      <c r="C56" s="193"/>
      <c r="D56" s="193"/>
      <c r="E56" s="193"/>
      <c r="F56" s="193"/>
      <c r="G56" s="194"/>
    </row>
    <row r="57" spans="1:8">
      <c r="A57" s="192"/>
      <c r="B57" s="193"/>
      <c r="C57" s="193"/>
      <c r="D57" s="193"/>
      <c r="E57" s="193"/>
      <c r="F57" s="193"/>
      <c r="G57" s="194"/>
    </row>
    <row r="58" spans="1:8">
      <c r="A58" s="195"/>
      <c r="B58" s="196"/>
      <c r="C58" s="196"/>
      <c r="D58" s="196"/>
      <c r="E58" s="196"/>
      <c r="F58" s="196"/>
      <c r="G58" s="197"/>
    </row>
    <row r="59" spans="1:8" ht="18" customHeight="1">
      <c r="A59" s="189" t="s">
        <v>93</v>
      </c>
      <c r="B59" s="190"/>
      <c r="C59" s="190"/>
      <c r="D59" s="190"/>
      <c r="E59" s="190"/>
      <c r="F59" s="190"/>
      <c r="G59" s="191"/>
    </row>
    <row r="60" spans="1:8" ht="18" customHeight="1">
      <c r="A60" s="189" t="s">
        <v>94</v>
      </c>
      <c r="B60" s="190"/>
      <c r="C60" s="190"/>
      <c r="D60" s="190"/>
      <c r="E60" s="190"/>
      <c r="F60" s="190"/>
      <c r="G60" s="191"/>
    </row>
    <row r="61" spans="1:8" ht="18" customHeight="1" thickBot="1">
      <c r="A61" s="174"/>
      <c r="B61" s="175"/>
      <c r="C61" s="175"/>
      <c r="D61" s="175"/>
      <c r="E61" s="175"/>
      <c r="F61" s="175"/>
      <c r="G61" s="176"/>
    </row>
    <row r="62" spans="1:8" ht="31.5" customHeight="1"/>
    <row r="63" spans="1:8" ht="30.75" customHeight="1"/>
    <row r="64" spans="1:8" ht="18" customHeight="1"/>
    <row r="67" ht="18" customHeight="1"/>
    <row r="71" ht="18" customHeight="1"/>
    <row r="72" ht="18" customHeight="1"/>
    <row r="73" ht="14.25" customHeight="1"/>
    <row r="74" ht="11.25" customHeight="1"/>
    <row r="75" ht="11.25" customHeight="1"/>
    <row r="79" ht="11.25" customHeight="1"/>
    <row r="81" ht="4.5" customHeight="1"/>
  </sheetData>
  <mergeCells count="32">
    <mergeCell ref="A4:C4"/>
    <mergeCell ref="A1:G1"/>
    <mergeCell ref="A2:D2"/>
    <mergeCell ref="E2:G2"/>
    <mergeCell ref="A3:D3"/>
    <mergeCell ref="E3:G3"/>
    <mergeCell ref="A53:G53"/>
    <mergeCell ref="E15:G15"/>
    <mergeCell ref="E16:G16"/>
    <mergeCell ref="E17:G17"/>
    <mergeCell ref="E18:G18"/>
    <mergeCell ref="A5:C5"/>
    <mergeCell ref="D5:G5"/>
    <mergeCell ref="A6:C6"/>
    <mergeCell ref="A51:G51"/>
    <mergeCell ref="A52:G52"/>
    <mergeCell ref="A60:G60"/>
    <mergeCell ref="A61:G61"/>
    <mergeCell ref="E7:G7"/>
    <mergeCell ref="E9:G9"/>
    <mergeCell ref="E8:G8"/>
    <mergeCell ref="E10:G10"/>
    <mergeCell ref="E11:G11"/>
    <mergeCell ref="E12:G12"/>
    <mergeCell ref="E13:G13"/>
    <mergeCell ref="E14:G14"/>
    <mergeCell ref="A54:G54"/>
    <mergeCell ref="A55:G55"/>
    <mergeCell ref="A56:G56"/>
    <mergeCell ref="A57:G57"/>
    <mergeCell ref="A58:G58"/>
    <mergeCell ref="A59:G59"/>
  </mergeCells>
  <pageMargins left="0.78740157480314965" right="0.19685039370078741" top="0.39370078740157483" bottom="0.39370078740157483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PLANILHA ORÇAMENTARIA</vt:lpstr>
      <vt:lpstr>PLANILHA ORÇAMENTARIA _ PROPOST</vt:lpstr>
      <vt:lpstr>CRONOGRAMA</vt:lpstr>
      <vt:lpstr>RELATÓRIO FOTOGRÁFICO</vt:lpstr>
      <vt:lpstr>PLANILHA ORÇAMENTARIA - SEM VAL</vt:lpstr>
      <vt:lpstr>MEMÓRIA DE CÁLCULO</vt:lpstr>
      <vt:lpstr>CRONOGRAMA!Area_de_impressao</vt:lpstr>
      <vt:lpstr>'MEMÓRIA DE CÁLCULO'!Area_de_impressao</vt:lpstr>
      <vt:lpstr>'PLANILHA ORÇAMENTARIA'!Area_de_impressao</vt:lpstr>
      <vt:lpstr>'PLANILHA ORÇAMENTARIA - SEM VAL'!Area_de_impressao</vt:lpstr>
      <vt:lpstr>'PLANILHA ORÇAMENTARIA _ PROPOST'!Area_de_impressao</vt:lpstr>
      <vt:lpstr>'RELATÓRIO FOTOGRÁFICO'!Area_de_impressao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Pref</cp:lastModifiedBy>
  <cp:lastPrinted>2023-08-17T18:15:40Z</cp:lastPrinted>
  <dcterms:created xsi:type="dcterms:W3CDTF">2006-09-22T13:55:22Z</dcterms:created>
  <dcterms:modified xsi:type="dcterms:W3CDTF">2023-08-21T20:07:45Z</dcterms:modified>
</cp:coreProperties>
</file>